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495" yWindow="270" windowWidth="13665" windowHeight="12375" tabRatio="756"/>
  </bookViews>
  <sheets>
    <sheet name=" Boletín de Inscripción " sheetId="1" r:id="rId1"/>
    <sheet name=" Derechos de Inscripción " sheetId="2" r:id="rId2"/>
    <sheet name="Exportacion" sheetId="5" state="hidden" r:id="rId3"/>
    <sheet name=" Datos de Organizadores " sheetId="3" state="hidden" r:id="rId4"/>
  </sheets>
  <definedNames>
    <definedName name="_Ind1600">' Boletín de Inscripción '!$A$54</definedName>
    <definedName name="AñoCop">' Boletín de Inscripción '!$AD$55</definedName>
    <definedName name="AñoPil">' Boletín de Inscripción '!$AD$46:$AG$46</definedName>
    <definedName name="_xlnm.Print_Area" localSheetId="0">' Boletín de Inscripción '!$B$11:$AG$187</definedName>
    <definedName name="Autonomico">' Datos de Organizadores '!$R$20</definedName>
    <definedName name="Auxiliar">' Datos de Organizadores '!$R$7</definedName>
    <definedName name="Blanco">' Datos de Organizadores '!$R$22</definedName>
    <definedName name="Categoria234">' Boletín de Inscripción '!$A$63</definedName>
    <definedName name="Clasicos">' Datos de Organizadores '!$R$21</definedName>
    <definedName name="DniCifA1">' Boletín de Inscripción '!$C$115</definedName>
    <definedName name="DniCifA2">' Boletín de Inscripción '!$I$115</definedName>
    <definedName name="DniCifAux">' Boletín de Inscripción '!$C$124</definedName>
    <definedName name="DniCifO1">' Boletín de Inscripción '!$I$124</definedName>
    <definedName name="DniCifO2">' Boletín de Inscripción '!$P$124</definedName>
    <definedName name="DniCifR1">' Boletín de Inscripción '!$P$115</definedName>
    <definedName name="DniCifR2">' Boletín de Inscripción '!$Z$115</definedName>
    <definedName name="Efectivo">' Datos de Organizadores '!$R$24</definedName>
    <definedName name="España">' Datos de Organizadores '!$R$19</definedName>
    <definedName name="Estado5">' Datos de Organizadores '!$T$12</definedName>
    <definedName name="EstadoTrofeo3">' Datos de Organizadores '!$T$10</definedName>
    <definedName name="EstadoTrofeo7">' Datos de Organizadores '!$T$15</definedName>
    <definedName name="EstadoTrofeo8">' Datos de Organizadores '!$T$16</definedName>
    <definedName name="Historicos">' Datos de Organizadores '!$R$31</definedName>
    <definedName name="Ind2RM1600">' Boletín de Inscripción '!$A$53</definedName>
    <definedName name="IndCopa">' Datos de Organizadores '!$C$20</definedName>
    <definedName name="Inicio">' Boletín de Inscripción '!$D$30</definedName>
    <definedName name="IVA">' Datos de Organizadores '!$R$23</definedName>
    <definedName name="LicenciaA1">' Boletín de Inscripción '!$C$117</definedName>
    <definedName name="LicenciaA2">' Boletín de Inscripción '!$I$117</definedName>
    <definedName name="LicenciaAux">' Boletín de Inscripción '!$C$126</definedName>
    <definedName name="LicenciaO1">' Boletín de Inscripción '!$I$126</definedName>
    <definedName name="LicenciaO2">' Boletín de Inscripción '!$P$126</definedName>
    <definedName name="LicenciaR1">' Boletín de Inscripción '!$P$117</definedName>
    <definedName name="LicenciaR2">' Boletín de Inscripción '!$Z$117</definedName>
    <definedName name="MarcaOuvreur">' Boletín de Inscripción '!$Z$120</definedName>
    <definedName name="MatriculaOuvreur">' Boletín de Inscripción '!#REF!</definedName>
    <definedName name="ModeloOuvreur">' Boletín de Inscripción '!$Z$122</definedName>
    <definedName name="NacPil">' Boletín de Inscripción '!$AD$46</definedName>
    <definedName name="NombreA1">' Boletín de Inscripción '!$C$111</definedName>
    <definedName name="NombreA2">' Boletín de Inscripción '!$I$111</definedName>
    <definedName name="NombreAux">' Boletín de Inscripción '!$C$120</definedName>
    <definedName name="NombreO1">' Boletín de Inscripción '!$I$120</definedName>
    <definedName name="NombreO2">' Boletín de Inscripción '!$P$120</definedName>
    <definedName name="NombreR1">' Boletín de Inscripción '!$P$111</definedName>
    <definedName name="NombreR2">' Boletín de Inscripción '!$Z$111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'!$R$6</definedName>
    <definedName name="Panta100">' Datos de Organizadores '!$T$33</definedName>
    <definedName name="Panta102">' Datos de Organizadores '!$T$34</definedName>
    <definedName name="PantaDiesel">' Datos de Organizadores '!$T$35</definedName>
    <definedName name="PrimerApellidoA1">' Boletín de Inscripción '!$C$113</definedName>
    <definedName name="PrimerApellidoA2">' Boletín de Inscripción '!$I$113</definedName>
    <definedName name="PrimerApellidoAux">' Boletín de Inscripción '!$C$122</definedName>
    <definedName name="PrimerApellidoO1">' Boletín de Inscripción '!$I$122</definedName>
    <definedName name="PrimerApellidoO2">' Boletín de Inscripción '!$P$122</definedName>
    <definedName name="PrimerApellidoR1">' Boletín de Inscripción '!$P$113</definedName>
    <definedName name="PrimerApellidoR2">' Boletín de Inscripción '!$Z$113</definedName>
    <definedName name="Publicidad">' Datos de Organizadores '!$R$4</definedName>
    <definedName name="RM">' Datos de Organizadores '!$R$28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'!$A$16:$E$37</definedName>
    <definedName name="Tabla_datos">' Datos de Organizadores '!$A$3:$Q$14</definedName>
    <definedName name="Trofeo1">' Datos de Organizadores '!$R$8</definedName>
    <definedName name="Trofeo10">' Datos de Organizadores '!$R$18</definedName>
    <definedName name="Trofeo11">' Datos de Organizadores '!$R$26</definedName>
    <definedName name="Trofeo12">' Datos de Organizadores '!$R$27</definedName>
    <definedName name="Trofeo13">' Datos de Organizadores '!$R$29</definedName>
    <definedName name="Trofeo14">' Datos de Organizadores '!$R$30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'!$R$14</definedName>
    <definedName name="Trofeo7">' Datos de Organizadores '!$R$15</definedName>
    <definedName name="Trofeo8">' Datos de Organizadores '!$R$16</definedName>
    <definedName name="Trofeo9">' Datos de Organizadores '!$R$17</definedName>
    <definedName name="Turbo">' Datos de Organizadores '!$R$25</definedName>
    <definedName name="Valpubli">' Datos de Organizadores '!$T$4</definedName>
  </definedNames>
  <calcPr calcId="145621"/>
</workbook>
</file>

<file path=xl/calcChain.xml><?xml version="1.0" encoding="utf-8"?>
<calcChain xmlns="http://schemas.openxmlformats.org/spreadsheetml/2006/main">
  <c r="J64" i="1" l="1"/>
  <c r="T35" i="3" l="1"/>
  <c r="T34" i="3"/>
  <c r="T33" i="3"/>
  <c r="T31" i="3"/>
  <c r="T30" i="3"/>
  <c r="T29" i="3"/>
  <c r="T27" i="3"/>
  <c r="T21" i="3"/>
  <c r="T20" i="3"/>
  <c r="T19" i="3"/>
  <c r="T18" i="3"/>
  <c r="T17" i="3"/>
  <c r="T16" i="3"/>
  <c r="T15" i="3"/>
  <c r="T12" i="3"/>
  <c r="T11" i="3"/>
  <c r="T10" i="3"/>
  <c r="T7" i="3"/>
  <c r="T6" i="3"/>
  <c r="U5" i="3"/>
  <c r="T5" i="3"/>
  <c r="U4" i="3"/>
  <c r="R3" i="3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R2" i="5"/>
  <c r="BQ2" i="5"/>
  <c r="BP2" i="5"/>
  <c r="BO2" i="5"/>
  <c r="BN2" i="5"/>
  <c r="BJ2" i="5"/>
  <c r="BI2" i="5"/>
  <c r="BH2" i="5"/>
  <c r="BG2" i="5"/>
  <c r="BF2" i="5"/>
  <c r="BE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E2" i="5"/>
  <c r="D2" i="5"/>
  <c r="B2" i="5"/>
  <c r="C2" i="5" s="1"/>
  <c r="A2" i="5"/>
  <c r="H25" i="2"/>
  <c r="C22" i="1" s="1"/>
  <c r="F25" i="2"/>
  <c r="D25" i="2"/>
  <c r="D24" i="2"/>
  <c r="F23" i="2"/>
  <c r="D23" i="2"/>
  <c r="D22" i="2"/>
  <c r="C16" i="1" s="1"/>
  <c r="D21" i="2"/>
  <c r="C15" i="1" s="1"/>
  <c r="B18" i="2"/>
  <c r="B12" i="1" s="1"/>
  <c r="C136" i="1" s="1"/>
  <c r="H100" i="1"/>
  <c r="U97" i="1"/>
  <c r="AE94" i="1"/>
  <c r="AA94" i="1"/>
  <c r="AE93" i="1"/>
  <c r="AA93" i="1"/>
  <c r="AE92" i="1"/>
  <c r="AA92" i="1"/>
  <c r="Q85" i="1"/>
  <c r="C85" i="1"/>
  <c r="AB62" i="1"/>
  <c r="C20" i="1" l="1"/>
  <c r="C18" i="1"/>
  <c r="C138" i="1" s="1"/>
  <c r="G2" i="5"/>
  <c r="V2" i="5"/>
  <c r="AK2" i="5"/>
  <c r="AA96" i="1"/>
  <c r="X97" i="1"/>
  <c r="AA97" i="1"/>
  <c r="AA99" i="1" l="1"/>
</calcChain>
</file>

<file path=xl/sharedStrings.xml><?xml version="1.0" encoding="utf-8"?>
<sst xmlns="http://schemas.openxmlformats.org/spreadsheetml/2006/main" count="573" uniqueCount="418">
  <si>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</si>
  <si>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</si>
  <si>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</si>
  <si>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</si>
  <si>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</si>
  <si>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</si>
  <si>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</si>
  <si>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</si>
  <si>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</si>
  <si>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</si>
  <si>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</si>
  <si>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</si>
  <si>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</si>
  <si>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</si>
  <si>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e_mail: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</si>
  <si>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</si>
  <si>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</si>
  <si>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</si>
  <si>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</si>
  <si>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</si>
  <si>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</si>
  <si>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</si>
  <si>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</si>
  <si>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</si>
  <si>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</si>
  <si>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</si>
  <si>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</si>
  <si>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</si>
  <si>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</si>
  <si>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</si>
  <si>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</si>
  <si>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</si>
  <si>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</si>
  <si>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</si>
  <si>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</si>
  <si>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</si>
  <si>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</si>
  <si>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</si>
  <si>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</si>
  <si>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</si>
  <si>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</si>
  <si>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</si>
  <si>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</si>
  <si>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</si>
  <si>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</si>
  <si>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</si>
  <si>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</si>
  <si>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Teléfono</t>
  </si>
  <si>
    <t>e_mail</t>
  </si>
  <si>
    <t>Fecha y hora de recepción</t>
  </si>
  <si>
    <t>SOLICITUD de INSCRIPCION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</si>
  <si>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</si>
  <si>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</si>
  <si>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</si>
  <si>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</si>
  <si>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</si>
  <si>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</si>
  <si>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</si>
  <si>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</si>
  <si>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</si>
  <si>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</si>
  <si>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</si>
  <si>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VIGO</t>
  </si>
  <si>
    <t>PONTEVEDRA</t>
  </si>
  <si>
    <t>ASTURIAS</t>
  </si>
  <si>
    <t>FERROL</t>
  </si>
  <si>
    <t>ESCUDERÍA VILLA DE LLANES</t>
  </si>
  <si>
    <t>Posada Herrera, 1</t>
  </si>
  <si>
    <t>LLANES</t>
  </si>
  <si>
    <t>985 400 522</t>
  </si>
  <si>
    <t>985 403 142</t>
  </si>
  <si>
    <t>Avda. de los Castros, 137 bajo</t>
  </si>
  <si>
    <t>SANTANDER</t>
  </si>
  <si>
    <t>942 341 768</t>
  </si>
  <si>
    <t>942 336 190</t>
  </si>
  <si>
    <t>AUTOMOVIL CLUB PRINCIPADO DE ASTURIAS</t>
  </si>
  <si>
    <t>OVIEDO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</si>
  <si>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</si>
  <si>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</si>
  <si>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</si>
  <si>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</si>
  <si>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</si>
  <si>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</si>
  <si>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</si>
  <si>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</si>
  <si>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</si>
  <si>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</si>
  <si>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</si>
  <si>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</si>
  <si>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</si>
  <si>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</si>
  <si>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</si>
  <si>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</si>
  <si>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</si>
  <si>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</si>
  <si>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</si>
  <si>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</si>
  <si>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</si>
  <si>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</si>
  <si>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</si>
  <si>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</si>
  <si>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</si>
  <si>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</si>
  <si>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</si>
  <si>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</si>
  <si>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</si>
  <si>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</si>
  <si>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</si>
  <si>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</si>
  <si>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</si>
  <si>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</si>
  <si>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</si>
  <si>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</si>
  <si>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 xml:space="preserve">3 - </t>
  </si>
  <si>
    <t xml:space="preserve">Rellene el Boletín de Inscripción, guárdelo en su ordenador y envíelo al Organizador (Preferiblemente por correo electrónico).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</si>
  <si>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</si>
  <si>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</si>
  <si>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</si>
  <si>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</si>
  <si>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</si>
  <si>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</si>
  <si>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</si>
  <si>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</si>
  <si>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</si>
  <si>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</si>
  <si>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</si>
  <si>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</si>
  <si>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</si>
  <si>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</si>
  <si>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</si>
  <si>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</si>
  <si>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</si>
  <si>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</si>
  <si>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</si>
  <si>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</si>
  <si>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</si>
  <si>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</si>
  <si>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</si>
  <si>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</si>
  <si>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</si>
  <si>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</si>
  <si>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</si>
  <si>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</si>
  <si>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</si>
  <si>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</si>
  <si>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</si>
  <si>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</si>
  <si>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</si>
  <si>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</si>
  <si>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</si>
  <si>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</si>
  <si>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</si>
  <si>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</si>
  <si>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</si>
  <si>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</si>
  <si>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</si>
  <si>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</si>
  <si>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</si>
  <si>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</si>
  <si>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</si>
  <si>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</si>
  <si>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</si>
  <si>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</si>
  <si>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</si>
  <si>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</si>
  <si>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</si>
  <si>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</si>
  <si>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</si>
  <si>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</si>
  <si>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</si>
  <si>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</si>
  <si>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</si>
  <si>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</si>
  <si>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</si>
  <si>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</si>
  <si>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</si>
  <si>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</si>
  <si>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</si>
  <si>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</si>
  <si>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</si>
  <si>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</si>
  <si>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</si>
  <si>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</si>
  <si>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</si>
  <si>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</si>
  <si>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</si>
  <si>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</si>
  <si>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</si>
  <si>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</si>
  <si>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</si>
  <si>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</si>
  <si>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</si>
  <si>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</si>
  <si>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</si>
  <si>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</si>
  <si>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</si>
  <si>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</si>
  <si>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</si>
  <si>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</si>
  <si>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</si>
  <si>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</si>
  <si>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</si>
  <si>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</si>
  <si>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</si>
  <si>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</si>
  <si>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</si>
  <si>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</si>
  <si>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</si>
  <si>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</si>
  <si>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</si>
  <si>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</si>
  <si>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</si>
  <si>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</si>
  <si>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</si>
  <si>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</si>
  <si>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</si>
  <si>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</si>
  <si>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</si>
  <si>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</si>
  <si>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</si>
  <si>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</si>
  <si>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</si>
  <si>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</si>
  <si>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</si>
  <si>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</si>
  <si>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</si>
  <si>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</si>
  <si>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</si>
  <si>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</si>
  <si>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</si>
  <si>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</si>
  <si>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</si>
  <si>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</si>
  <si>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</si>
  <si>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</si>
  <si>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</si>
  <si>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</si>
  <si>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</si>
  <si>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</si>
  <si>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</si>
  <si>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</si>
  <si>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</si>
  <si>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</si>
  <si>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</si>
  <si>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</si>
  <si>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</si>
  <si>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</si>
  <si>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</si>
  <si>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</si>
  <si>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</si>
  <si>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</si>
  <si>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</si>
  <si>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</si>
  <si>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</si>
  <si>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</si>
  <si>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</si>
  <si>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</si>
  <si>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</si>
  <si>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</si>
  <si>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</si>
  <si>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</si>
  <si>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</si>
  <si>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</si>
  <si>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</si>
  <si>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Actualice, si es necesario, los importes de los derechos de inscripción en la hoja "Derechos de Inscripción"</t>
  </si>
  <si>
    <t>1º Apellido:</t>
  </si>
  <si>
    <t xml:space="preserve">  Relación, si procede, de los equipos con los que desea compartir asistencia o que la ubicación sea contigua:</t>
  </si>
  <si>
    <t>RACE - Circuíto del Jarama</t>
  </si>
  <si>
    <t>28700</t>
  </si>
  <si>
    <t>S. SEBASTIAN DE LOS REYES</t>
  </si>
  <si>
    <t>MADRID</t>
  </si>
  <si>
    <t>916 570 875</t>
  </si>
  <si>
    <t>916 522 744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</si>
  <si>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</si>
  <si>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</si>
  <si>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</si>
  <si>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</si>
  <si>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</si>
  <si>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</si>
  <si>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</si>
  <si>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MOVIL:</t>
  </si>
  <si>
    <t>Teléfono FIJO:</t>
  </si>
  <si>
    <t xml:space="preserve">  Nombre y apellidos del Piloto:</t>
  </si>
  <si>
    <t xml:space="preserve">  Nombre y apellidos del Copiloto:</t>
  </si>
  <si>
    <t>AUTOMOVIL CLUB DE CÓRDOBA</t>
  </si>
  <si>
    <t>INSCRIPCION AL SHAKEDONW</t>
  </si>
  <si>
    <t>Categoría 1</t>
  </si>
  <si>
    <t>Categoría 2</t>
  </si>
  <si>
    <t>Categoría 3</t>
  </si>
  <si>
    <t>Medidas:</t>
  </si>
  <si>
    <t>Medidas</t>
  </si>
  <si>
    <t>Vehículo ASISTENCIA 1</t>
  </si>
  <si>
    <t>Vehículo ASISTENCIA 2</t>
  </si>
  <si>
    <t>Vehículo JEFE de EQUIPO</t>
  </si>
  <si>
    <t>988 236 312</t>
  </si>
  <si>
    <t>638 984 610</t>
  </si>
  <si>
    <t>Autovía A-1, Km 28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</si>
  <si>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</si>
  <si>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</si>
  <si>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</si>
  <si>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</si>
  <si>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</si>
  <si>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</si>
  <si>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Copas y Trofeos Monomarca</t>
  </si>
  <si>
    <t>Año nacimiento</t>
  </si>
  <si>
    <t>NO SERAN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</si>
  <si>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>- Inscripción Shakedown</t>
  </si>
  <si>
    <t>ALQUILER GPS</t>
  </si>
  <si>
    <t>IVA %</t>
  </si>
  <si>
    <t>Base</t>
  </si>
  <si>
    <t>CAMPEONATOS, COPAS Y TROFEOS</t>
  </si>
  <si>
    <t>Para rallyes posteriores seleccione la nueva prueba y modifique sólo aquellos datos personales o del vehículo que necesite</t>
  </si>
  <si>
    <t>Avda. Castelao s/n - Casa del Deporte (Aptdo. Correos 114)</t>
  </si>
  <si>
    <t>N+</t>
  </si>
  <si>
    <t>N</t>
  </si>
  <si>
    <t>R5</t>
  </si>
  <si>
    <t>R4</t>
  </si>
  <si>
    <t>R3T</t>
  </si>
  <si>
    <t>R3</t>
  </si>
  <si>
    <t>R3D</t>
  </si>
  <si>
    <t>R1</t>
  </si>
  <si>
    <t>Categoría 4</t>
  </si>
  <si>
    <t>inscripciones@escuderiaferrol.com
www.escuderiaferrol.com</t>
  </si>
  <si>
    <t>Plaza Montañeros Vetusta, Local 3</t>
  </si>
  <si>
    <t>984 182 083</t>
  </si>
  <si>
    <t>984 281 556</t>
  </si>
  <si>
    <t>secretaria@rallyellanes.com
www.rallyellanes.com</t>
  </si>
  <si>
    <t>secretaria@jarama.org
www.jarama.org</t>
  </si>
  <si>
    <t>ESCUDERIA VILLA DE ADEJE</t>
  </si>
  <si>
    <t>VILLA DE ADEJE</t>
  </si>
  <si>
    <t>TENERIFE</t>
  </si>
  <si>
    <t>COMPETIDOR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</si>
  <si>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2015</t>
    </r>
  </si>
  <si>
    <t>[S2000(1.6Turbo)] RRC</t>
  </si>
  <si>
    <t>[R-GT] RGT</t>
  </si>
  <si>
    <t>[S2000 (2.0 atm.)] S2.0</t>
  </si>
  <si>
    <t>[R5 RFE de A] R5N</t>
  </si>
  <si>
    <t>[GT Rallye] GTR</t>
  </si>
  <si>
    <t>[Nacional 1] N1</t>
  </si>
  <si>
    <t>[A&lt;1600] A</t>
  </si>
  <si>
    <t>[S1600] S1.6</t>
  </si>
  <si>
    <t>[S1600 RFE de A] S1.6N</t>
  </si>
  <si>
    <t>R2</t>
  </si>
  <si>
    <t>[Nacional 2] N2</t>
  </si>
  <si>
    <t>[Históricos] H</t>
  </si>
  <si>
    <t>[N (2RM) &lt; año 2010] N2RM</t>
  </si>
  <si>
    <t xml:space="preserve">[Nacional 3] N3 </t>
  </si>
  <si>
    <t>[Monomarca rallye] MR</t>
  </si>
  <si>
    <t>38670</t>
  </si>
  <si>
    <t>rally@rallyislascanarias.com
www.rallyislascanarias.com</t>
  </si>
  <si>
    <t>secretaria@rallyeourense.es 
www.rallyeourense.es</t>
  </si>
  <si>
    <t>escuderiavilladeadeje@gmail.com
www.rallyevilladeadeje.com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</si>
  <si>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la real del vehículo y la corregida es la resultante de mulltiplicar la real por el factor corrector de los vehículos turboalimentados, [1,7 para los vehículos de gasolina y 1,5 para los vehículos diesel])</t>
    </r>
  </si>
  <si>
    <t>Trofeo de España de vehículos 2RM</t>
  </si>
  <si>
    <t>Trofeo de España de veh. GTRallye y R-GT FIA</t>
  </si>
  <si>
    <t>Trofeo de España de vehículos R5 FIA</t>
  </si>
  <si>
    <t>Trofeo de España de vehículos R4</t>
  </si>
  <si>
    <t>Trofeo de España de vehículos R3</t>
  </si>
  <si>
    <t>Trofeo de España de Vehícculos R2</t>
  </si>
  <si>
    <t xml:space="preserve"> Trofeo de España de vehiculos N</t>
  </si>
  <si>
    <t xml:space="preserve"> Trofeo de España de vehículos R1</t>
  </si>
  <si>
    <t xml:space="preserve"> Trofeo de España de veh. Nacional 2 (N2)</t>
  </si>
  <si>
    <t xml:space="preserve"> Trofeo de España de veh. Nacional 3 (N3)</t>
  </si>
  <si>
    <t>El Competidor</t>
  </si>
  <si>
    <t xml:space="preserve">Organizador </t>
  </si>
  <si>
    <t>Reservado Organizador</t>
  </si>
  <si>
    <t>DATOS del EQUIPO</t>
  </si>
  <si>
    <t>Clio Iberia Trophy R3T</t>
  </si>
  <si>
    <t>Copa de España vehículos FIA</t>
  </si>
  <si>
    <t>Dacia Sandero Cup</t>
  </si>
  <si>
    <t>Copa Suzuki Swift</t>
  </si>
  <si>
    <t xml:space="preserve"> Trofeo de españa de competidores colectivos</t>
  </si>
  <si>
    <t xml:space="preserve"> Trofeo de España Femenino</t>
  </si>
  <si>
    <t>DATOS MEDICOS DE INTERES</t>
  </si>
  <si>
    <t>Piloto</t>
  </si>
  <si>
    <t>Copiloto</t>
  </si>
  <si>
    <t>Distancias / Alergias</t>
  </si>
  <si>
    <t>[Nacional 5] N5</t>
  </si>
  <si>
    <t>35 Rallye Sierra Morena
17-18 marzo 2017</t>
  </si>
  <si>
    <t xml:space="preserve">secretaria@rallyesierramorena.com
www.rallyesierramorena.com
PAGO INSCRIPCIONES: BANCO: CAJASUR
IBAN / BIC : ES46 0237 0185 30 9167768341
</t>
  </si>
  <si>
    <t>C/ Pio XII, nº 18</t>
  </si>
  <si>
    <t xml:space="preserve">14009 </t>
  </si>
  <si>
    <t>37 Rallye Santander Cantabria
30 marzo - 1 abril 2017</t>
  </si>
  <si>
    <t>39005</t>
  </si>
  <si>
    <t>41 Rallye Islas Canarias
04-06 mayo 2017</t>
  </si>
  <si>
    <t>CLUB DEPORTIVO TODO SPORT</t>
  </si>
  <si>
    <t>Pepe García Fajardo, 14, Duplex 18</t>
  </si>
  <si>
    <t>35012</t>
  </si>
  <si>
    <t>LAS PALMAS</t>
  </si>
  <si>
    <t>GRAN CANARIA</t>
  </si>
  <si>
    <t>XXVII Rallye Villa de Adeje
12-13 mayo 2017</t>
  </si>
  <si>
    <t>Avda. Pablo Mayor, 5- Pabellón Municipal de Deportes)</t>
  </si>
  <si>
    <t>50 Rallye  Ourense  Termal
09-10 junio 2017</t>
  </si>
  <si>
    <t>48 Rallye de Ferrol
07-08 julio 2017</t>
  </si>
  <si>
    <t>680 944696</t>
  </si>
  <si>
    <t>54 Rallye Príncesa de Asturias - Ciudad de Oviedo
15-16 septiembre 2017</t>
  </si>
  <si>
    <t>secretaria@acpa.es
www.rallyprincesa.com</t>
  </si>
  <si>
    <t>41 Rallye Villa de Llanes
29-30 septiembre 2017</t>
  </si>
  <si>
    <t>23 Rallye Mediterráneo - La Nucia. Trofeo Costa Blanca
03-04 noviembre 2017</t>
  </si>
  <si>
    <t>AUTOMOVIL CLUB AIA</t>
  </si>
  <si>
    <t>Plaza Armando Santacreu, 15 Bajo</t>
  </si>
  <si>
    <t>ALCOY</t>
  </si>
  <si>
    <t>ALICANTE</t>
  </si>
  <si>
    <t>secretaria@acaia.es
www.rallyelanucia.com</t>
  </si>
  <si>
    <t>VIII Rallye Comunidad de Madrid- RACE
24-25 noviembre 2017</t>
  </si>
  <si>
    <t>XIII Rally Do Cocido
-PREINSPECCION- 03-04 marzo 2017</t>
  </si>
  <si>
    <t>ESCUDERIA LALIN DEZA</t>
  </si>
  <si>
    <t>Campo de Feira Novo s/n</t>
  </si>
  <si>
    <t xml:space="preserve">36500 </t>
  </si>
  <si>
    <t xml:space="preserve">LALIN </t>
  </si>
  <si>
    <t>ESCUDERIA RIAS BAIXAS</t>
  </si>
  <si>
    <t>Primera Travesía Cordoeira, nº 19</t>
  </si>
  <si>
    <t>erb@escuderiariasbaixas.org
www.rallyeriasbaixas.com</t>
  </si>
  <si>
    <t xml:space="preserve">secretaria@rallyesantander.com
www.rallyesantander.comm
Banco:  Santander - Cuenta: ES47 0049 5405 7629 1609 671
</t>
  </si>
  <si>
    <t xml:space="preserve">escuderia@rallidococido.com
www.rallidococido.com
Pago inscripciones: ES23 2080 5101 4530 4000 2441
</t>
  </si>
  <si>
    <t>52 Rallye Rias Baixas -Eurocidade
-PRUEBA RESERVA- 13 -14 octubre 2017</t>
  </si>
  <si>
    <t xml:space="preserve"> Trofeo de España de pilotos Junior(&gt;1.1.95)</t>
  </si>
  <si>
    <t xml:space="preserve"> Trofeo de España de copilotos Junior (&gt;1.1.95)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</si>
</sst>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69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b/>
      <sz val="9"/>
      <color theme="0"/>
      <name val="Tahoma"/>
      <family val="2"/>
    </font>
    <font>
      <sz val="8"/>
      <color rgb="FF000000"/>
      <name val="Tahoma"/>
      <family val="2"/>
    </font>
    <font>
      <sz val="9"/>
      <color rgb="FFFF0000"/>
      <name val="Tahoma"/>
      <family val="2"/>
    </font>
    <font>
      <b/>
      <sz val="9"/>
      <color rgb="FFC00000"/>
      <name val="Tahoma"/>
      <family val="2"/>
    </font>
    <font>
      <b/>
      <sz val="11"/>
      <color theme="0"/>
      <name val="Tahoma"/>
      <family val="2"/>
    </font>
    <font>
      <b/>
      <sz val="8"/>
      <name val="Calibri"/>
      <family val="2"/>
      <scheme val="minor"/>
    </font>
    <font>
      <b/>
      <sz val="12"/>
      <color theme="0"/>
      <name val="Tahoma"/>
      <family val="2"/>
    </font>
    <font>
      <b/>
      <sz val="11"/>
      <color rgb="FFC00000"/>
      <name val="Tahoma"/>
      <family val="2"/>
    </font>
    <font>
      <sz val="12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2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8" fillId="4" borderId="0" xfId="0" applyFont="1" applyFill="1" applyBorder="1" applyProtection="1"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1" xfId="0" applyNumberFormat="1" applyFont="1" applyFill="1" applyBorder="1" applyAlignment="1" applyProtection="1">
      <alignment horizontal="center" vertical="center"/>
    </xf>
    <xf numFmtId="165" fontId="29" fillId="2" borderId="1" xfId="0" applyNumberFormat="1" applyFont="1" applyFill="1" applyBorder="1" applyAlignment="1" applyProtection="1">
      <alignment vertical="center"/>
    </xf>
    <xf numFmtId="165" fontId="28" fillId="2" borderId="1" xfId="0" applyNumberFormat="1" applyFont="1" applyFill="1" applyBorder="1" applyAlignment="1" applyProtection="1">
      <alignment vertical="center"/>
    </xf>
    <xf numFmtId="165" fontId="33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6" fillId="0" borderId="0" xfId="0" applyFont="1"/>
    <xf numFmtId="0" fontId="38" fillId="0" borderId="0" xfId="0" applyFont="1"/>
    <xf numFmtId="14" fontId="38" fillId="0" borderId="0" xfId="0" applyNumberFormat="1" applyFont="1"/>
    <xf numFmtId="170" fontId="38" fillId="0" borderId="0" xfId="0" applyNumberFormat="1" applyFont="1"/>
    <xf numFmtId="20" fontId="38" fillId="0" borderId="0" xfId="0" applyNumberFormat="1" applyFont="1"/>
    <xf numFmtId="1" fontId="38" fillId="0" borderId="0" xfId="0" applyNumberFormat="1" applyFont="1"/>
    <xf numFmtId="0" fontId="38" fillId="0" borderId="0" xfId="0" quotePrefix="1" applyFont="1"/>
    <xf numFmtId="49" fontId="41" fillId="0" borderId="24" xfId="0" applyNumberFormat="1" applyFont="1" applyFill="1" applyBorder="1" applyAlignment="1" applyProtection="1">
      <alignment horizontal="center" vertical="center"/>
      <protection locked="0"/>
    </xf>
    <xf numFmtId="49" fontId="41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4" fillId="0" borderId="17" xfId="0" applyNumberFormat="1" applyFont="1" applyBorder="1" applyAlignment="1" applyProtection="1">
      <alignment horizontal="left" vertical="center"/>
      <protection hidden="1"/>
    </xf>
    <xf numFmtId="164" fontId="14" fillId="0" borderId="22" xfId="0" applyNumberFormat="1" applyFont="1" applyBorder="1" applyAlignment="1" applyProtection="1">
      <alignment horizontal="left" vertical="center"/>
      <protection hidden="1"/>
    </xf>
    <xf numFmtId="164" fontId="14" fillId="0" borderId="6" xfId="0" applyNumberFormat="1" applyFont="1" applyBorder="1" applyAlignment="1" applyProtection="1">
      <alignment horizontal="left" vertical="center"/>
      <protection hidden="1"/>
    </xf>
    <xf numFmtId="164" fontId="14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3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4" fillId="3" borderId="27" xfId="0" applyFont="1" applyFill="1" applyBorder="1" applyAlignment="1" applyProtection="1">
      <alignment vertical="center"/>
      <protection hidden="1"/>
    </xf>
    <xf numFmtId="0" fontId="35" fillId="3" borderId="27" xfId="0" applyFont="1" applyFill="1" applyBorder="1" applyAlignment="1" applyProtection="1">
      <alignment horizontal="right" vertical="center"/>
      <protection hidden="1"/>
    </xf>
    <xf numFmtId="0" fontId="35" fillId="3" borderId="27" xfId="0" applyFont="1" applyFill="1" applyBorder="1" applyAlignment="1" applyProtection="1">
      <alignment vertical="center"/>
      <protection hidden="1"/>
    </xf>
    <xf numFmtId="0" fontId="34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4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horizontal="right"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6" fillId="7" borderId="7" xfId="0" applyFont="1" applyFill="1" applyBorder="1" applyAlignment="1" applyProtection="1">
      <alignment horizontal="right" vertical="center"/>
      <protection hidden="1"/>
    </xf>
    <xf numFmtId="0" fontId="6" fillId="7" borderId="7" xfId="0" applyFont="1" applyFill="1" applyBorder="1" applyAlignment="1" applyProtection="1">
      <alignment vertical="center"/>
      <protection hidden="1"/>
    </xf>
    <xf numFmtId="0" fontId="6" fillId="7" borderId="9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0" fontId="6" fillId="7" borderId="6" xfId="0" applyFont="1" applyFill="1" applyBorder="1" applyAlignment="1" applyProtection="1">
      <alignment vertical="center"/>
      <protection hidden="1"/>
    </xf>
    <xf numFmtId="0" fontId="44" fillId="5" borderId="0" xfId="0" applyFont="1" applyFill="1" applyAlignment="1" applyProtection="1">
      <alignment vertical="center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42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6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2" fillId="0" borderId="0" xfId="0" quotePrefix="1" applyFont="1" applyBorder="1" applyAlignment="1" applyProtection="1">
      <alignment vertical="center"/>
      <protection hidden="1"/>
    </xf>
    <xf numFmtId="0" fontId="42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5" fillId="0" borderId="0" xfId="0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43" fillId="0" borderId="11" xfId="0" applyFont="1" applyBorder="1" applyAlignment="1" applyProtection="1">
      <alignment horizontal="right" vertical="center" wrapText="1"/>
      <protection hidden="1"/>
    </xf>
    <xf numFmtId="0" fontId="53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8" fillId="3" borderId="0" xfId="0" applyFont="1" applyFill="1" applyAlignment="1" applyProtection="1">
      <alignment horizontal="left"/>
      <protection hidden="1"/>
    </xf>
    <xf numFmtId="0" fontId="59" fillId="0" borderId="0" xfId="0" quotePrefix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/>
    <xf numFmtId="0" fontId="7" fillId="0" borderId="1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hidden="1"/>
    </xf>
    <xf numFmtId="0" fontId="6" fillId="0" borderId="5" xfId="0" quotePrefix="1" applyFont="1" applyBorder="1" applyAlignment="1" applyProtection="1">
      <alignment horizontal="right" vertical="top"/>
      <protection hidden="1"/>
    </xf>
    <xf numFmtId="0" fontId="59" fillId="0" borderId="5" xfId="0" quotePrefix="1" applyFont="1" applyBorder="1" applyAlignment="1" applyProtection="1">
      <alignment horizontal="right" vertical="top"/>
      <protection hidden="1"/>
    </xf>
    <xf numFmtId="0" fontId="1" fillId="0" borderId="5" xfId="0" applyFont="1" applyFill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 horizontal="right" vertical="top"/>
      <protection hidden="1"/>
    </xf>
    <xf numFmtId="0" fontId="59" fillId="0" borderId="6" xfId="0" quotePrefix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0" fontId="48" fillId="0" borderId="0" xfId="2" applyFont="1" applyFill="1" applyAlignment="1">
      <alignment horizontal="center" vertical="center"/>
    </xf>
    <xf numFmtId="0" fontId="48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62" fillId="3" borderId="0" xfId="0" applyFont="1" applyFill="1" applyBorder="1" applyAlignment="1" applyProtection="1">
      <alignment vertical="center"/>
      <protection hidden="1"/>
    </xf>
    <xf numFmtId="0" fontId="8" fillId="3" borderId="18" xfId="0" applyNumberFormat="1" applyFont="1" applyFill="1" applyBorder="1" applyAlignment="1" applyProtection="1">
      <alignment vertical="center"/>
      <protection hidden="1"/>
    </xf>
    <xf numFmtId="0" fontId="55" fillId="3" borderId="0" xfId="0" applyFont="1" applyFill="1" applyBorder="1" applyAlignment="1" applyProtection="1">
      <alignment vertical="center"/>
      <protection hidden="1"/>
    </xf>
    <xf numFmtId="0" fontId="60" fillId="3" borderId="0" xfId="0" applyFont="1" applyFill="1" applyBorder="1" applyAlignment="1" applyProtection="1">
      <alignment vertical="center"/>
      <protection hidden="1"/>
    </xf>
    <xf numFmtId="0" fontId="55" fillId="3" borderId="0" xfId="0" applyFont="1" applyFill="1" applyBorder="1" applyAlignment="1" applyProtection="1">
      <alignment horizontal="right" vertical="center"/>
      <protection hidden="1"/>
    </xf>
    <xf numFmtId="171" fontId="56" fillId="3" borderId="0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5" fillId="5" borderId="0" xfId="0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horizontal="center" wrapText="1"/>
      <protection hidden="1"/>
    </xf>
    <xf numFmtId="49" fontId="6" fillId="0" borderId="0" xfId="0" applyNumberFormat="1" applyFont="1" applyAlignment="1">
      <alignment vertical="center"/>
    </xf>
    <xf numFmtId="0" fontId="1" fillId="0" borderId="7" xfId="0" applyFont="1" applyFill="1" applyBorder="1" applyAlignment="1" applyProtection="1">
      <alignment vertical="top"/>
      <protection hidden="1"/>
    </xf>
    <xf numFmtId="0" fontId="1" fillId="0" borderId="8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164" fontId="4" fillId="0" borderId="0" xfId="0" applyNumberFormat="1" applyFont="1" applyBorder="1" applyAlignment="1" applyProtection="1">
      <alignment vertical="top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4" fillId="0" borderId="18" xfId="0" applyFont="1" applyBorder="1" applyAlignment="1" applyProtection="1">
      <alignment horizontal="center" vertical="center" wrapText="1"/>
      <protection hidden="1"/>
    </xf>
    <xf numFmtId="0" fontId="44" fillId="3" borderId="28" xfId="0" applyFont="1" applyFill="1" applyBorder="1" applyAlignment="1" applyProtection="1">
      <alignment vertical="center"/>
      <protection hidden="1"/>
    </xf>
    <xf numFmtId="0" fontId="44" fillId="3" borderId="33" xfId="0" applyFont="1" applyFill="1" applyBorder="1" applyAlignment="1" applyProtection="1">
      <alignment vertical="center"/>
      <protection hidden="1"/>
    </xf>
    <xf numFmtId="0" fontId="1" fillId="3" borderId="3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 wrapText="1"/>
    </xf>
    <xf numFmtId="0" fontId="16" fillId="0" borderId="0" xfId="1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16" fillId="0" borderId="47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68" fontId="6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  <xf numFmtId="164" fontId="14" fillId="16" borderId="29" xfId="0" applyNumberFormat="1" applyFont="1" applyFill="1" applyBorder="1" applyAlignment="1" applyProtection="1">
      <alignment horizontal="left" vertical="center"/>
      <protection locked="0" hidden="1"/>
    </xf>
    <xf numFmtId="164" fontId="14" fillId="16" borderId="30" xfId="0" applyNumberFormat="1" applyFont="1" applyFill="1" applyBorder="1" applyAlignment="1" applyProtection="1">
      <alignment horizontal="left" vertical="center"/>
      <protection locked="0" hidden="1"/>
    </xf>
    <xf numFmtId="164" fontId="14" fillId="16" borderId="35" xfId="0" applyNumberFormat="1" applyFont="1" applyFill="1" applyBorder="1" applyAlignment="1" applyProtection="1">
      <alignment horizontal="left" vertical="center"/>
      <protection locked="0" hidden="1"/>
    </xf>
    <xf numFmtId="0" fontId="1" fillId="3" borderId="7" xfId="0" applyFont="1" applyFill="1" applyBorder="1" applyAlignment="1" applyProtection="1">
      <alignment horizontal="justify" vertical="center" wrapText="1"/>
      <protection hidden="1"/>
    </xf>
    <xf numFmtId="0" fontId="1" fillId="3" borderId="0" xfId="0" applyFont="1" applyFill="1" applyBorder="1" applyAlignment="1" applyProtection="1">
      <alignment horizontal="justify" vertical="center" wrapText="1"/>
      <protection hidden="1"/>
    </xf>
    <xf numFmtId="0" fontId="47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5" fillId="0" borderId="7" xfId="0" applyFont="1" applyBorder="1" applyAlignment="1" applyProtection="1">
      <alignment horizontal="left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64" fontId="14" fillId="0" borderId="34" xfId="0" applyNumberFormat="1" applyFont="1" applyBorder="1" applyAlignment="1" applyProtection="1">
      <alignment horizontal="left" vertical="center"/>
      <protection locked="0" hidden="1"/>
    </xf>
    <xf numFmtId="164" fontId="14" fillId="0" borderId="30" xfId="0" applyNumberFormat="1" applyFont="1" applyBorder="1" applyAlignment="1" applyProtection="1">
      <alignment horizontal="left" vertical="center"/>
      <protection locked="0" hidden="1"/>
    </xf>
    <xf numFmtId="164" fontId="14" fillId="0" borderId="35" xfId="0" applyNumberFormat="1" applyFont="1" applyBorder="1" applyAlignment="1" applyProtection="1">
      <alignment horizontal="left" vertical="center"/>
      <protection locked="0"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64" fontId="14" fillId="0" borderId="17" xfId="0" applyNumberFormat="1" applyFont="1" applyBorder="1" applyAlignment="1" applyProtection="1">
      <alignment horizontal="left" vertical="center"/>
      <protection locked="0" hidden="1"/>
    </xf>
    <xf numFmtId="164" fontId="14" fillId="0" borderId="18" xfId="0" applyNumberFormat="1" applyFont="1" applyBorder="1" applyAlignment="1" applyProtection="1">
      <alignment horizontal="left" vertical="center"/>
      <protection locked="0" hidden="1"/>
    </xf>
    <xf numFmtId="164" fontId="14" fillId="0" borderId="22" xfId="0" applyNumberFormat="1" applyFont="1" applyBorder="1" applyAlignment="1" applyProtection="1">
      <alignment horizontal="left" vertical="center"/>
      <protection locked="0"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0" fontId="64" fillId="12" borderId="0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28" xfId="0" applyFont="1" applyFill="1" applyBorder="1" applyAlignment="1" applyProtection="1">
      <alignment horizontal="left" vertical="center"/>
      <protection hidden="1"/>
    </xf>
    <xf numFmtId="0" fontId="1" fillId="3" borderId="33" xfId="0" applyFont="1" applyFill="1" applyBorder="1" applyAlignment="1" applyProtection="1">
      <alignment horizontal="left" vertical="center"/>
      <protection hidden="1"/>
    </xf>
    <xf numFmtId="164" fontId="14" fillId="0" borderId="26" xfId="0" applyNumberFormat="1" applyFont="1" applyBorder="1" applyAlignment="1" applyProtection="1">
      <alignment horizontal="left" vertical="center"/>
      <protection locked="0" hidden="1"/>
    </xf>
    <xf numFmtId="164" fontId="14" fillId="0" borderId="19" xfId="0" applyNumberFormat="1" applyFont="1" applyBorder="1" applyAlignment="1" applyProtection="1">
      <alignment horizontal="left" vertical="center"/>
      <protection locked="0" hidden="1"/>
    </xf>
    <xf numFmtId="164" fontId="14" fillId="0" borderId="17" xfId="0" applyNumberFormat="1" applyFont="1" applyBorder="1" applyAlignment="1" applyProtection="1">
      <alignment horizontal="left" vertical="center"/>
      <protection hidden="1"/>
    </xf>
    <xf numFmtId="164" fontId="14" fillId="0" borderId="18" xfId="0" applyNumberFormat="1" applyFont="1" applyBorder="1" applyAlignment="1" applyProtection="1">
      <alignment horizontal="left" vertical="center"/>
      <protection hidden="1"/>
    </xf>
    <xf numFmtId="164" fontId="14" fillId="0" borderId="22" xfId="0" applyNumberFormat="1" applyFont="1" applyBorder="1" applyAlignment="1" applyProtection="1">
      <alignment horizontal="left" vertical="center"/>
      <protection hidden="1"/>
    </xf>
    <xf numFmtId="0" fontId="14" fillId="0" borderId="29" xfId="0" applyFont="1" applyFill="1" applyBorder="1" applyAlignment="1" applyProtection="1">
      <alignment horizontal="center" vertical="center"/>
      <protection locked="0" hidden="1"/>
    </xf>
    <xf numFmtId="0" fontId="14" fillId="0" borderId="30" xfId="0" applyFont="1" applyFill="1" applyBorder="1" applyAlignment="1" applyProtection="1">
      <alignment horizontal="center" vertical="center"/>
      <protection locked="0" hidden="1"/>
    </xf>
    <xf numFmtId="0" fontId="14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locked="0" hidden="1"/>
    </xf>
    <xf numFmtId="0" fontId="14" fillId="0" borderId="10" xfId="0" applyFont="1" applyBorder="1" applyAlignment="1" applyProtection="1">
      <alignment horizontal="left" vertical="center"/>
      <protection locked="0"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29" xfId="0" applyFont="1" applyBorder="1" applyAlignment="1" applyProtection="1">
      <alignment horizontal="center" vertical="center"/>
      <protection locked="0" hidden="1"/>
    </xf>
    <xf numFmtId="0" fontId="14" fillId="0" borderId="30" xfId="0" applyFont="1" applyBorder="1" applyAlignment="1" applyProtection="1">
      <alignment horizontal="center" vertical="center"/>
      <protection locked="0"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10" fillId="7" borderId="17" xfId="0" applyFont="1" applyFill="1" applyBorder="1" applyAlignment="1" applyProtection="1">
      <alignment horizontal="center" vertical="center"/>
      <protection hidden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164" fontId="14" fillId="16" borderId="31" xfId="0" applyNumberFormat="1" applyFont="1" applyFill="1" applyBorder="1" applyAlignment="1" applyProtection="1">
      <alignment horizontal="left" vertical="center"/>
      <protection locked="0" hidden="1"/>
    </xf>
    <xf numFmtId="164" fontId="14" fillId="0" borderId="31" xfId="0" applyNumberFormat="1" applyFont="1" applyBorder="1" applyAlignment="1" applyProtection="1">
      <alignment horizontal="left" vertical="center"/>
      <protection locked="0" hidden="1"/>
    </xf>
    <xf numFmtId="164" fontId="14" fillId="0" borderId="29" xfId="0" applyNumberFormat="1" applyFont="1" applyBorder="1" applyAlignment="1" applyProtection="1">
      <alignment horizontal="left" vertical="center"/>
      <protection locked="0" hidden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 hidden="1"/>
    </xf>
    <xf numFmtId="164" fontId="14" fillId="16" borderId="34" xfId="0" applyNumberFormat="1" applyFont="1" applyFill="1" applyBorder="1" applyAlignment="1" applyProtection="1">
      <alignment horizontal="left" vertical="center"/>
      <protection locked="0"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0" fontId="14" fillId="0" borderId="30" xfId="0" applyFont="1" applyBorder="1" applyAlignment="1" applyProtection="1">
      <alignment horizontal="left" vertical="center"/>
      <protection locked="0"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Border="1" applyAlignment="1" applyProtection="1">
      <alignment horizontal="left" vertical="center" wrapText="1"/>
      <protection locked="0" hidden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 applyProtection="1">
      <alignment horizontal="center" vertical="center"/>
      <protection hidden="1"/>
    </xf>
    <xf numFmtId="0" fontId="12" fillId="12" borderId="28" xfId="0" applyFont="1" applyFill="1" applyBorder="1" applyAlignment="1" applyProtection="1">
      <alignment horizontal="center" vertical="center"/>
      <protection hidden="1"/>
    </xf>
    <xf numFmtId="0" fontId="12" fillId="12" borderId="33" xfId="0" applyFont="1" applyFill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left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4" fontId="14" fillId="0" borderId="34" xfId="0" applyNumberFormat="1" applyFont="1" applyBorder="1" applyAlignment="1" applyProtection="1">
      <alignment horizontal="left" vertical="center"/>
      <protection hidden="1"/>
    </xf>
    <xf numFmtId="164" fontId="14" fillId="0" borderId="30" xfId="0" applyNumberFormat="1" applyFont="1" applyBorder="1" applyAlignment="1" applyProtection="1">
      <alignment horizontal="left" vertical="center"/>
      <protection hidden="1"/>
    </xf>
    <xf numFmtId="164" fontId="14" fillId="0" borderId="35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37" fillId="3" borderId="18" xfId="0" applyFont="1" applyFill="1" applyBorder="1" applyAlignment="1" applyProtection="1">
      <alignment horizontal="center" vertical="center"/>
      <protection hidden="1"/>
    </xf>
    <xf numFmtId="3" fontId="14" fillId="0" borderId="30" xfId="0" applyNumberFormat="1" applyFont="1" applyBorder="1" applyAlignment="1" applyProtection="1">
      <alignment horizontal="center" vertical="center"/>
      <protection locked="0" hidden="1"/>
    </xf>
    <xf numFmtId="0" fontId="63" fillId="14" borderId="45" xfId="0" applyFont="1" applyFill="1" applyBorder="1" applyAlignment="1" applyProtection="1">
      <alignment horizontal="center" vertical="center" textRotation="90"/>
      <protection hidden="1"/>
    </xf>
    <xf numFmtId="0" fontId="63" fillId="14" borderId="46" xfId="0" applyFont="1" applyFill="1" applyBorder="1" applyAlignment="1" applyProtection="1">
      <alignment horizontal="center" vertical="center" textRotation="90"/>
      <protection hidden="1"/>
    </xf>
    <xf numFmtId="0" fontId="63" fillId="14" borderId="47" xfId="0" applyFont="1" applyFill="1" applyBorder="1" applyAlignment="1" applyProtection="1">
      <alignment horizontal="center" vertical="center" textRotation="90"/>
      <protection hidden="1"/>
    </xf>
    <xf numFmtId="164" fontId="51" fillId="0" borderId="5" xfId="0" applyNumberFormat="1" applyFont="1" applyBorder="1" applyAlignment="1" applyProtection="1">
      <alignment horizontal="left" vertical="center"/>
      <protection hidden="1"/>
    </xf>
    <xf numFmtId="164" fontId="51" fillId="0" borderId="0" xfId="0" applyNumberFormat="1" applyFont="1" applyBorder="1" applyAlignment="1" applyProtection="1">
      <alignment horizontal="left" vertical="center"/>
      <protection hidden="1"/>
    </xf>
    <xf numFmtId="164" fontId="51" fillId="0" borderId="6" xfId="0" applyNumberFormat="1" applyFont="1" applyBorder="1" applyAlignment="1" applyProtection="1">
      <alignment horizontal="left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164" fontId="50" fillId="0" borderId="16" xfId="0" applyNumberFormat="1" applyFont="1" applyBorder="1" applyAlignment="1" applyProtection="1">
      <alignment horizontal="left"/>
      <protection hidden="1"/>
    </xf>
    <xf numFmtId="0" fontId="51" fillId="0" borderId="7" xfId="0" applyFont="1" applyBorder="1"/>
    <xf numFmtId="0" fontId="51" fillId="0" borderId="9" xfId="0" applyFont="1" applyBorder="1"/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50" fillId="0" borderId="5" xfId="0" applyNumberFormat="1" applyFont="1" applyBorder="1" applyAlignment="1" applyProtection="1">
      <alignment horizontal="left" vertical="center"/>
      <protection hidden="1"/>
    </xf>
    <xf numFmtId="164" fontId="50" fillId="0" borderId="0" xfId="0" applyNumberFormat="1" applyFont="1" applyBorder="1" applyAlignment="1" applyProtection="1">
      <alignment horizontal="left" vertical="center"/>
      <protection hidden="1"/>
    </xf>
    <xf numFmtId="164" fontId="50" fillId="0" borderId="6" xfId="0" applyNumberFormat="1" applyFont="1" applyBorder="1" applyAlignment="1" applyProtection="1">
      <alignment horizontal="left" vertical="center"/>
      <protection hidden="1"/>
    </xf>
    <xf numFmtId="165" fontId="14" fillId="0" borderId="29" xfId="0" applyNumberFormat="1" applyFont="1" applyBorder="1" applyAlignment="1" applyProtection="1">
      <alignment horizontal="left" vertical="center"/>
      <protection locked="0" hidden="1"/>
    </xf>
    <xf numFmtId="165" fontId="14" fillId="0" borderId="30" xfId="0" applyNumberFormat="1" applyFont="1" applyBorder="1" applyAlignment="1" applyProtection="1">
      <alignment horizontal="left" vertical="center"/>
      <protection locked="0" hidden="1"/>
    </xf>
    <xf numFmtId="165" fontId="14" fillId="0" borderId="31" xfId="0" applyNumberFormat="1" applyFont="1" applyBorder="1" applyAlignment="1" applyProtection="1">
      <alignment horizontal="left" vertical="center"/>
      <protection locked="0" hidden="1"/>
    </xf>
    <xf numFmtId="0" fontId="7" fillId="12" borderId="16" xfId="0" applyFont="1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center"/>
      <protection hidden="1"/>
    </xf>
    <xf numFmtId="0" fontId="7" fillId="12" borderId="9" xfId="0" applyFont="1" applyFill="1" applyBorder="1" applyAlignment="1" applyProtection="1">
      <alignment horizontal="center"/>
      <protection hidden="1"/>
    </xf>
    <xf numFmtId="0" fontId="7" fillId="12" borderId="17" xfId="0" applyFont="1" applyFill="1" applyBorder="1" applyAlignment="1" applyProtection="1">
      <alignment horizontal="center"/>
      <protection hidden="1"/>
    </xf>
    <xf numFmtId="0" fontId="7" fillId="12" borderId="18" xfId="0" applyFont="1" applyFill="1" applyBorder="1" applyAlignment="1" applyProtection="1">
      <alignment horizontal="center"/>
      <protection hidden="1"/>
    </xf>
    <xf numFmtId="0" fontId="7" fillId="12" borderId="22" xfId="0" applyFont="1" applyFill="1" applyBorder="1" applyAlignment="1" applyProtection="1">
      <alignment horizont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4" fontId="45" fillId="0" borderId="30" xfId="0" applyNumberFormat="1" applyFont="1" applyBorder="1" applyAlignment="1" applyProtection="1">
      <alignment horizontal="center" vertical="center"/>
      <protection locked="0" hidden="1"/>
    </xf>
    <xf numFmtId="14" fontId="45" fillId="0" borderId="35" xfId="0" applyNumberFormat="1" applyFont="1" applyBorder="1" applyAlignment="1" applyProtection="1">
      <alignment horizontal="center" vertical="center"/>
      <protection locked="0" hidden="1"/>
    </xf>
    <xf numFmtId="14" fontId="45" fillId="0" borderId="40" xfId="0" applyNumberFormat="1" applyFont="1" applyBorder="1" applyAlignment="1" applyProtection="1">
      <alignment horizontal="center" vertical="center"/>
      <protection locked="0" hidden="1"/>
    </xf>
    <xf numFmtId="14" fontId="45" fillId="0" borderId="48" xfId="0" applyNumberFormat="1" applyFont="1" applyBorder="1" applyAlignment="1" applyProtection="1">
      <alignment horizontal="center" vertical="center"/>
      <protection locked="0" hidden="1"/>
    </xf>
    <xf numFmtId="20" fontId="32" fillId="0" borderId="40" xfId="0" applyNumberFormat="1" applyFont="1" applyBorder="1" applyAlignment="1" applyProtection="1">
      <alignment horizontal="center" vertical="center"/>
      <protection locked="0" hidden="1"/>
    </xf>
    <xf numFmtId="20" fontId="32" fillId="0" borderId="48" xfId="0" applyNumberFormat="1" applyFont="1" applyBorder="1" applyAlignment="1" applyProtection="1">
      <alignment horizontal="center" vertical="center"/>
      <protection locked="0" hidden="1"/>
    </xf>
    <xf numFmtId="20" fontId="32" fillId="0" borderId="43" xfId="0" applyNumberFormat="1" applyFont="1" applyBorder="1" applyAlignment="1" applyProtection="1">
      <alignment horizontal="center" vertical="center"/>
      <protection locked="0" hidden="1"/>
    </xf>
    <xf numFmtId="20" fontId="32" fillId="0" borderId="49" xfId="0" applyNumberFormat="1" applyFont="1" applyBorder="1" applyAlignment="1" applyProtection="1">
      <alignment horizontal="center" vertical="center"/>
      <protection locked="0" hidden="1"/>
    </xf>
    <xf numFmtId="164" fontId="52" fillId="0" borderId="5" xfId="0" applyNumberFormat="1" applyFont="1" applyBorder="1" applyAlignment="1" applyProtection="1">
      <alignment horizontal="left" vertical="top" wrapText="1"/>
      <protection hidden="1"/>
    </xf>
    <xf numFmtId="164" fontId="52" fillId="0" borderId="0" xfId="0" applyNumberFormat="1" applyFont="1" applyBorder="1" applyAlignment="1" applyProtection="1">
      <alignment horizontal="left" vertical="top" wrapText="1"/>
      <protection hidden="1"/>
    </xf>
    <xf numFmtId="164" fontId="52" fillId="0" borderId="6" xfId="0" applyNumberFormat="1" applyFont="1" applyBorder="1" applyAlignment="1" applyProtection="1">
      <alignment horizontal="left" vertical="top" wrapText="1"/>
      <protection hidden="1"/>
    </xf>
    <xf numFmtId="164" fontId="52" fillId="0" borderId="17" xfId="0" applyNumberFormat="1" applyFont="1" applyBorder="1" applyAlignment="1" applyProtection="1">
      <alignment horizontal="left" vertical="top" wrapText="1"/>
      <protection hidden="1"/>
    </xf>
    <xf numFmtId="164" fontId="52" fillId="0" borderId="18" xfId="0" applyNumberFormat="1" applyFont="1" applyBorder="1" applyAlignment="1" applyProtection="1">
      <alignment horizontal="left" vertical="top" wrapText="1"/>
      <protection hidden="1"/>
    </xf>
    <xf numFmtId="164" fontId="52" fillId="0" borderId="22" xfId="0" applyNumberFormat="1" applyFont="1" applyBorder="1" applyAlignment="1" applyProtection="1">
      <alignment horizontal="left" vertical="top" wrapText="1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49" fillId="0" borderId="29" xfId="0" applyFont="1" applyFill="1" applyBorder="1" applyAlignment="1" applyProtection="1">
      <alignment horizontal="center" vertical="center" wrapText="1"/>
      <protection hidden="1"/>
    </xf>
    <xf numFmtId="0" fontId="49" fillId="0" borderId="30" xfId="0" applyFont="1" applyFill="1" applyBorder="1" applyAlignment="1" applyProtection="1">
      <alignment horizontal="center" vertical="center" wrapText="1"/>
      <protection hidden="1"/>
    </xf>
    <xf numFmtId="0" fontId="49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166" fontId="57" fillId="0" borderId="0" xfId="0" applyNumberFormat="1" applyFont="1" applyFill="1" applyAlignment="1" applyProtection="1">
      <alignment horizontal="right" vertical="center"/>
      <protection hidden="1"/>
    </xf>
    <xf numFmtId="0" fontId="57" fillId="0" borderId="0" xfId="0" applyFont="1" applyFill="1" applyAlignment="1" applyProtection="1">
      <alignment horizontal="right" vertical="center"/>
      <protection hidden="1"/>
    </xf>
    <xf numFmtId="166" fontId="15" fillId="0" borderId="0" xfId="0" applyNumberFormat="1" applyFont="1" applyFill="1" applyBorder="1" applyAlignment="1" applyProtection="1">
      <alignment horizontal="right" vertical="center"/>
      <protection hidden="1"/>
    </xf>
    <xf numFmtId="166" fontId="15" fillId="0" borderId="69" xfId="0" applyNumberFormat="1" applyFont="1" applyFill="1" applyBorder="1" applyAlignment="1" applyProtection="1">
      <alignment horizontal="right" vertical="center"/>
      <protection hidden="1"/>
    </xf>
    <xf numFmtId="9" fontId="57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0" fontId="14" fillId="0" borderId="34" xfId="0" applyFont="1" applyBorder="1" applyAlignment="1" applyProtection="1">
      <alignment horizontal="center" vertical="center"/>
      <protection locked="0"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15" fillId="0" borderId="31" xfId="0" applyFont="1" applyBorder="1" applyAlignment="1" applyProtection="1">
      <alignment horizontal="center" vertical="center"/>
      <protection locked="0" hidden="1"/>
    </xf>
    <xf numFmtId="171" fontId="14" fillId="0" borderId="29" xfId="0" applyNumberFormat="1" applyFont="1" applyBorder="1" applyAlignment="1" applyProtection="1">
      <alignment horizontal="center" vertical="center"/>
      <protection locked="0" hidden="1"/>
    </xf>
    <xf numFmtId="171" fontId="14" fillId="0" borderId="30" xfId="0" applyNumberFormat="1" applyFont="1" applyBorder="1" applyAlignment="1" applyProtection="1">
      <alignment horizontal="center" vertical="center"/>
      <protection locked="0" hidden="1"/>
    </xf>
    <xf numFmtId="171" fontId="14" fillId="0" borderId="31" xfId="0" applyNumberFormat="1" applyFont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69" xfId="0" applyFont="1" applyBorder="1" applyAlignment="1" applyProtection="1">
      <alignment horizontal="left" vertical="center"/>
      <protection hidden="1"/>
    </xf>
    <xf numFmtId="166" fontId="11" fillId="0" borderId="18" xfId="0" applyNumberFormat="1" applyFont="1" applyFill="1" applyBorder="1" applyAlignment="1" applyProtection="1">
      <alignment horizontal="right" vertical="center"/>
      <protection hidden="1"/>
    </xf>
    <xf numFmtId="0" fontId="54" fillId="0" borderId="0" xfId="0" applyFont="1" applyBorder="1" applyAlignment="1" applyProtection="1">
      <alignment horizontal="center" wrapText="1"/>
      <protection hidden="1"/>
    </xf>
    <xf numFmtId="0" fontId="54" fillId="0" borderId="18" xfId="0" applyFont="1" applyBorder="1" applyAlignment="1" applyProtection="1">
      <alignment horizontal="center" wrapText="1"/>
      <protection hidden="1"/>
    </xf>
    <xf numFmtId="0" fontId="67" fillId="14" borderId="32" xfId="0" applyFont="1" applyFill="1" applyBorder="1" applyAlignment="1" applyProtection="1">
      <alignment horizontal="center" vertical="center"/>
      <protection hidden="1"/>
    </xf>
    <xf numFmtId="0" fontId="67" fillId="14" borderId="28" xfId="0" applyFont="1" applyFill="1" applyBorder="1" applyAlignment="1" applyProtection="1">
      <alignment horizontal="center" vertical="center"/>
      <protection hidden="1"/>
    </xf>
    <xf numFmtId="0" fontId="67" fillId="14" borderId="33" xfId="0" applyFont="1" applyFill="1" applyBorder="1" applyAlignment="1" applyProtection="1">
      <alignment horizontal="center" vertical="center"/>
      <protection hidden="1"/>
    </xf>
    <xf numFmtId="171" fontId="14" fillId="0" borderId="29" xfId="0" applyNumberFormat="1" applyFont="1" applyBorder="1" applyAlignment="1" applyProtection="1">
      <alignment horizontal="center" vertical="center"/>
      <protection hidden="1"/>
    </xf>
    <xf numFmtId="171" fontId="14" fillId="0" borderId="30" xfId="0" applyNumberFormat="1" applyFont="1" applyBorder="1" applyAlignment="1" applyProtection="1">
      <alignment horizontal="center" vertical="center"/>
      <protection hidden="1"/>
    </xf>
    <xf numFmtId="171" fontId="14" fillId="0" borderId="35" xfId="0" applyNumberFormat="1" applyFont="1" applyBorder="1" applyAlignment="1" applyProtection="1">
      <alignment horizontal="center" vertical="center"/>
      <protection hidden="1"/>
    </xf>
    <xf numFmtId="0" fontId="66" fillId="15" borderId="70" xfId="0" applyFont="1" applyFill="1" applyBorder="1" applyAlignment="1" applyProtection="1">
      <alignment horizontal="center" vertical="center"/>
      <protection hidden="1"/>
    </xf>
    <xf numFmtId="0" fontId="64" fillId="13" borderId="0" xfId="0" applyFont="1" applyFill="1" applyBorder="1" applyAlignment="1" applyProtection="1">
      <alignment horizontal="center" vertical="center" wrapText="1"/>
      <protection hidden="1"/>
    </xf>
    <xf numFmtId="0" fontId="64" fillId="13" borderId="6" xfId="0" applyFont="1" applyFill="1" applyBorder="1" applyAlignment="1" applyProtection="1">
      <alignment horizontal="center" vertical="center" wrapText="1"/>
      <protection hidden="1"/>
    </xf>
    <xf numFmtId="0" fontId="6" fillId="14" borderId="18" xfId="0" applyFont="1" applyFill="1" applyBorder="1" applyAlignment="1" applyProtection="1">
      <alignment horizontal="center" vertical="center"/>
      <protection hidden="1"/>
    </xf>
    <xf numFmtId="14" fontId="6" fillId="14" borderId="0" xfId="0" applyNumberFormat="1" applyFont="1" applyFill="1" applyBorder="1" applyAlignment="1" applyProtection="1">
      <alignment horizontal="center" vertical="center"/>
      <protection hidden="1"/>
    </xf>
    <xf numFmtId="14" fontId="6" fillId="14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" fontId="39" fillId="0" borderId="5" xfId="0" applyNumberFormat="1" applyFont="1" applyBorder="1" applyAlignment="1" applyProtection="1">
      <alignment horizontal="center" vertical="center"/>
      <protection locked="0" hidden="1"/>
    </xf>
    <xf numFmtId="1" fontId="39" fillId="0" borderId="0" xfId="0" applyNumberFormat="1" applyFont="1" applyBorder="1" applyAlignment="1" applyProtection="1">
      <alignment horizontal="center" vertical="center"/>
      <protection locked="0" hidden="1"/>
    </xf>
    <xf numFmtId="1" fontId="39" fillId="0" borderId="6" xfId="0" applyNumberFormat="1" applyFont="1" applyBorder="1" applyAlignment="1" applyProtection="1">
      <alignment horizontal="center" vertical="center"/>
      <protection locked="0" hidden="1"/>
    </xf>
    <xf numFmtId="1" fontId="39" fillId="0" borderId="17" xfId="0" applyNumberFormat="1" applyFont="1" applyBorder="1" applyAlignment="1" applyProtection="1">
      <alignment horizontal="center" vertical="center"/>
      <protection locked="0" hidden="1"/>
    </xf>
    <xf numFmtId="1" fontId="39" fillId="0" borderId="18" xfId="0" applyNumberFormat="1" applyFont="1" applyBorder="1" applyAlignment="1" applyProtection="1">
      <alignment horizontal="center" vertical="center"/>
      <protection locked="0" hidden="1"/>
    </xf>
    <xf numFmtId="1" fontId="39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3" fillId="4" borderId="51" xfId="0" applyFont="1" applyFill="1" applyBorder="1" applyAlignment="1" applyProtection="1">
      <alignment horizontal="center" vertical="center"/>
    </xf>
    <xf numFmtId="0" fontId="13" fillId="4" borderId="52" xfId="0" applyFont="1" applyFill="1" applyBorder="1" applyAlignment="1" applyProtection="1">
      <alignment horizontal="center" vertical="center"/>
    </xf>
    <xf numFmtId="0" fontId="13" fillId="4" borderId="53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1" xfId="0" applyFont="1" applyFill="1" applyBorder="1" applyAlignment="1" applyProtection="1">
      <alignment horizontal="left" vertical="center" wrapText="1"/>
    </xf>
    <xf numFmtId="0" fontId="6" fillId="9" borderId="54" xfId="0" applyFont="1" applyFill="1" applyBorder="1" applyAlignment="1" applyProtection="1">
      <alignment horizontal="left" vertical="center" wrapText="1"/>
    </xf>
    <xf numFmtId="0" fontId="6" fillId="9" borderId="29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55" xfId="0" applyFont="1" applyFill="1" applyBorder="1" applyAlignment="1" applyProtection="1">
      <alignment horizontal="left" vertical="center" wrapText="1"/>
    </xf>
    <xf numFmtId="0" fontId="19" fillId="3" borderId="56" xfId="0" applyFont="1" applyFill="1" applyBorder="1" applyAlignment="1" applyProtection="1">
      <alignment horizontal="center" vertical="center"/>
    </xf>
    <xf numFmtId="0" fontId="19" fillId="3" borderId="57" xfId="0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58" xfId="0" applyFont="1" applyFill="1" applyBorder="1" applyAlignment="1" applyProtection="1">
      <alignment horizontal="left" vertical="center" wrapText="1"/>
    </xf>
    <xf numFmtId="0" fontId="19" fillId="3" borderId="50" xfId="0" applyFont="1" applyFill="1" applyBorder="1" applyAlignment="1" applyProtection="1">
      <alignment horizontal="center" vertical="center"/>
    </xf>
    <xf numFmtId="167" fontId="40" fillId="0" borderId="65" xfId="0" applyNumberFormat="1" applyFont="1" applyFill="1" applyBorder="1" applyAlignment="1" applyProtection="1">
      <alignment horizontal="right" vertical="center"/>
      <protection locked="0"/>
    </xf>
    <xf numFmtId="167" fontId="40" fillId="0" borderId="25" xfId="0" applyNumberFormat="1" applyFont="1" applyFill="1" applyBorder="1" applyAlignment="1" applyProtection="1">
      <alignment horizontal="right" vertical="center"/>
      <protection locked="0"/>
    </xf>
    <xf numFmtId="167" fontId="40" fillId="0" borderId="67" xfId="0" applyNumberFormat="1" applyFont="1" applyFill="1" applyBorder="1" applyAlignment="1" applyProtection="1">
      <alignment horizontal="right" vertical="center"/>
      <protection locked="0"/>
    </xf>
    <xf numFmtId="167" fontId="40" fillId="0" borderId="66" xfId="0" applyNumberFormat="1" applyFont="1" applyFill="1" applyBorder="1" applyAlignment="1" applyProtection="1">
      <alignment horizontal="right" vertical="center"/>
      <protection locked="0"/>
    </xf>
    <xf numFmtId="167" fontId="40" fillId="0" borderId="24" xfId="0" applyNumberFormat="1" applyFont="1" applyFill="1" applyBorder="1" applyAlignment="1" applyProtection="1">
      <alignment horizontal="right" vertical="center"/>
      <protection locked="0"/>
    </xf>
    <xf numFmtId="0" fontId="6" fillId="9" borderId="59" xfId="0" applyFont="1" applyFill="1" applyBorder="1" applyAlignment="1" applyProtection="1">
      <alignment horizontal="left" vertical="center" wrapText="1"/>
    </xf>
    <xf numFmtId="0" fontId="6" fillId="9" borderId="60" xfId="0" applyFont="1" applyFill="1" applyBorder="1" applyAlignment="1" applyProtection="1">
      <alignment horizontal="left" vertical="center" wrapText="1"/>
    </xf>
    <xf numFmtId="0" fontId="6" fillId="9" borderId="61" xfId="0" applyFont="1" applyFill="1" applyBorder="1" applyAlignment="1" applyProtection="1">
      <alignment horizontal="left" vertical="center" wrapText="1"/>
    </xf>
    <xf numFmtId="0" fontId="19" fillId="3" borderId="62" xfId="0" applyFont="1" applyFill="1" applyBorder="1" applyAlignment="1" applyProtection="1">
      <alignment horizontal="center" vertical="center"/>
    </xf>
    <xf numFmtId="0" fontId="12" fillId="10" borderId="1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 applyProtection="1">
      <alignment horizontal="center" vertical="center"/>
    </xf>
    <xf numFmtId="0" fontId="23" fillId="11" borderId="16" xfId="0" applyFont="1" applyFill="1" applyBorder="1" applyAlignment="1" applyProtection="1">
      <alignment horizontal="center" vertical="center"/>
    </xf>
    <xf numFmtId="0" fontId="23" fillId="11" borderId="7" xfId="0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/>
    </xf>
    <xf numFmtId="0" fontId="12" fillId="10" borderId="45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center" vertical="center" textRotation="90"/>
    </xf>
    <xf numFmtId="169" fontId="30" fillId="0" borderId="1" xfId="0" applyNumberFormat="1" applyFont="1" applyFill="1" applyBorder="1" applyAlignment="1" applyProtection="1">
      <alignment horizontal="left" vertical="center"/>
      <protection locked="0"/>
    </xf>
    <xf numFmtId="169" fontId="30" fillId="0" borderId="1" xfId="0" applyNumberFormat="1" applyFont="1" applyFill="1" applyBorder="1" applyAlignment="1" applyProtection="1">
      <alignment horizontal="left" vertical="center"/>
    </xf>
    <xf numFmtId="0" fontId="32" fillId="4" borderId="68" xfId="0" applyFont="1" applyFill="1" applyBorder="1" applyAlignment="1" applyProtection="1">
      <alignment horizontal="center" vertical="center" textRotation="90"/>
    </xf>
    <xf numFmtId="0" fontId="36" fillId="4" borderId="51" xfId="0" applyFont="1" applyFill="1" applyBorder="1" applyAlignment="1" applyProtection="1">
      <alignment horizontal="center" vertical="center"/>
    </xf>
    <xf numFmtId="0" fontId="36" fillId="4" borderId="52" xfId="0" applyFont="1" applyFill="1" applyBorder="1" applyAlignment="1" applyProtection="1">
      <alignment horizontal="center" vertical="center"/>
    </xf>
    <xf numFmtId="0" fontId="34" fillId="4" borderId="52" xfId="0" applyFont="1" applyFill="1" applyBorder="1" applyAlignment="1" applyProtection="1">
      <alignment horizontal="center" vertical="center"/>
    </xf>
    <xf numFmtId="0" fontId="34" fillId="4" borderId="53" xfId="0" applyFont="1" applyFill="1" applyBorder="1" applyAlignment="1" applyProtection="1">
      <alignment horizontal="center" vertical="center"/>
    </xf>
    <xf numFmtId="165" fontId="35" fillId="4" borderId="52" xfId="0" applyNumberFormat="1" applyFont="1" applyFill="1" applyBorder="1" applyAlignment="1" applyProtection="1">
      <alignment horizontal="left" vertical="center"/>
    </xf>
    <xf numFmtId="0" fontId="34" fillId="4" borderId="63" xfId="0" applyFont="1" applyFill="1" applyBorder="1" applyAlignment="1" applyProtection="1">
      <alignment horizontal="center" vertical="center" wrapText="1"/>
    </xf>
    <xf numFmtId="49" fontId="41" fillId="0" borderId="25" xfId="0" applyNumberFormat="1" applyFont="1" applyFill="1" applyBorder="1" applyAlignment="1" applyProtection="1">
      <alignment horizontal="center" vertical="center"/>
      <protection locked="0"/>
    </xf>
    <xf numFmtId="49" fontId="41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40" fillId="0" borderId="64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9" fontId="49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49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9" fillId="0" borderId="31" xfId="0" applyNumberFormat="1" applyFont="1" applyFill="1" applyBorder="1" applyAlignment="1" applyProtection="1">
      <alignment horizontal="center" vertical="center" wrapText="1"/>
      <protection locked="0" hidden="1"/>
    </xf>
  </cellXfs>
  <cellStyles count="3">
    <cellStyle name="Hipervínculo" xfId="1" builtinId="8"/>
    <cellStyle name="Normal" xfId="0" builtinId="0"/>
    <cellStyle name="Normal 2" xfId="2"/>
  </cellStyles>
  <dxfs count="6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5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fmlaLink="RM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Publicidad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CheckBox" fmlaLink="' Datos de Organizadores '!$T$7" lockText="1" noThreeD="1"/>
</file>

<file path=xl/ctrlProps/ctrlProp16.xml><?xml version="1.0" encoding="utf-8"?>
<formControlPr xmlns="http://schemas.microsoft.com/office/spreadsheetml/2009/9/main" objectType="CheckBox" fmlaLink="' Datos de Organizadores '!$R$7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' Datos de Organizadores '!$T$14" lockText="1" noThreeD="1"/>
</file>

<file path=xl/ctrlProps/ctrlProp20.xml><?xml version="1.0" encoding="utf-8"?>
<formControlPr xmlns="http://schemas.microsoft.com/office/spreadsheetml/2009/9/main" objectType="Radio" firstButton="1" fmlaLink="IVA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 Datos de Organizadores '!$T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' Datos de Organizadores '!$T$8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' Datos de Organizadores '!$T$9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4" sel="6" val="0"/>
</file>

<file path=xl/ctrlProps/ctrlProp40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4" sel="6" val="0"/>
</file>

<file path=xl/ctrlProps/ctrlProp5.xml><?xml version="1.0" encoding="utf-8"?>
<formControlPr xmlns="http://schemas.microsoft.com/office/spreadsheetml/2009/9/main" objectType="CheckBox" fmlaLink="' Datos de Organizadores '!$R$5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' Datos de Organizadores '!$R$24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Turb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88</xdr:row>
      <xdr:rowOff>180975</xdr:rowOff>
    </xdr:from>
    <xdr:to>
      <xdr:col>2</xdr:col>
      <xdr:colOff>276225</xdr:colOff>
      <xdr:row>91</xdr:row>
      <xdr:rowOff>171450</xdr:rowOff>
    </xdr:to>
    <xdr:sp macro="" textlink="">
      <xdr:nvSpPr>
        <xdr:cNvPr id="1984" name="Rectangle 960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154</xdr:row>
      <xdr:rowOff>28575</xdr:rowOff>
    </xdr:from>
    <xdr:to>
      <xdr:col>26</xdr:col>
      <xdr:colOff>47625</xdr:colOff>
      <xdr:row>184</xdr:row>
      <xdr:rowOff>123825</xdr:rowOff>
    </xdr:to>
    <xdr:pic>
      <xdr:nvPicPr>
        <xdr:cNvPr id="1936" name="Picture 150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915" y="26065529"/>
          <a:ext cx="4229833" cy="589817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314325</xdr:colOff>
      <xdr:row>154</xdr:row>
      <xdr:rowOff>66675</xdr:rowOff>
    </xdr:from>
    <xdr:to>
      <xdr:col>27</xdr:col>
      <xdr:colOff>19050</xdr:colOff>
      <xdr:row>157</xdr:row>
      <xdr:rowOff>104775</xdr:rowOff>
    </xdr:to>
    <xdr:sp macro="" textlink="">
      <xdr:nvSpPr>
        <xdr:cNvPr id="1937" name="Oval 15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4724400" y="2183130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25</xdr:col>
      <xdr:colOff>79863</xdr:colOff>
      <xdr:row>162</xdr:row>
      <xdr:rowOff>186055</xdr:rowOff>
    </xdr:from>
    <xdr:to>
      <xdr:col>32</xdr:col>
      <xdr:colOff>65796</xdr:colOff>
      <xdr:row>166</xdr:row>
      <xdr:rowOff>170666</xdr:rowOff>
    </xdr:to>
    <xdr:sp macro="" textlink="">
      <xdr:nvSpPr>
        <xdr:cNvPr id="1199" name="Text Box 153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777278" y="27299773"/>
          <a:ext cx="1369256" cy="75833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24</xdr:col>
      <xdr:colOff>102869</xdr:colOff>
      <xdr:row>157</xdr:row>
      <xdr:rowOff>83820</xdr:rowOff>
    </xdr:from>
    <xdr:to>
      <xdr:col>26</xdr:col>
      <xdr:colOff>104775</xdr:colOff>
      <xdr:row>160</xdr:row>
      <xdr:rowOff>57149</xdr:rowOff>
    </xdr:to>
    <xdr:sp macro="" textlink="">
      <xdr:nvSpPr>
        <xdr:cNvPr id="1938" name="Line 152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>
          <a:off x="5494019" y="22419945"/>
          <a:ext cx="344806" cy="5448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176</xdr:row>
      <xdr:rowOff>123825</xdr:rowOff>
    </xdr:from>
    <xdr:to>
      <xdr:col>21</xdr:col>
      <xdr:colOff>133350</xdr:colOff>
      <xdr:row>178</xdr:row>
      <xdr:rowOff>104775</xdr:rowOff>
    </xdr:to>
    <xdr:sp macro="" textlink="">
      <xdr:nvSpPr>
        <xdr:cNvPr id="1940" name="Oval 154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176</xdr:row>
      <xdr:rowOff>104775</xdr:rowOff>
    </xdr:from>
    <xdr:to>
      <xdr:col>11</xdr:col>
      <xdr:colOff>419100</xdr:colOff>
      <xdr:row>178</xdr:row>
      <xdr:rowOff>85725</xdr:rowOff>
    </xdr:to>
    <xdr:sp macro="" textlink="">
      <xdr:nvSpPr>
        <xdr:cNvPr id="1941" name="Oval 155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23</xdr:col>
      <xdr:colOff>48796</xdr:colOff>
      <xdr:row>182</xdr:row>
      <xdr:rowOff>15483</xdr:rowOff>
    </xdr:from>
    <xdr:to>
      <xdr:col>32</xdr:col>
      <xdr:colOff>37366</xdr:colOff>
      <xdr:row>184</xdr:row>
      <xdr:rowOff>115423</xdr:rowOff>
    </xdr:to>
    <xdr:sp macro="" textlink="">
      <xdr:nvSpPr>
        <xdr:cNvPr id="1202" name="Text Box 156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394519" y="30994886"/>
          <a:ext cx="1723585" cy="48973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/>
          <a:r>
            <a:rPr lang="es-ES" sz="8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Cilindrada corregida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/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(Vehículos Turboalimentados)</a:t>
          </a:r>
          <a:b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x 1,7 gasolina - x 1,5 diesel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absolute">
    <xdr:from>
      <xdr:col>2</xdr:col>
      <xdr:colOff>271390</xdr:colOff>
      <xdr:row>184</xdr:row>
      <xdr:rowOff>126268</xdr:rowOff>
    </xdr:from>
    <xdr:to>
      <xdr:col>9</xdr:col>
      <xdr:colOff>71951</xdr:colOff>
      <xdr:row>186</xdr:row>
      <xdr:rowOff>140765</xdr:rowOff>
    </xdr:to>
    <xdr:sp macro="" textlink="">
      <xdr:nvSpPr>
        <xdr:cNvPr id="1203" name="Text Box 157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4436" y="31495463"/>
          <a:ext cx="1600053" cy="40135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83820</xdr:colOff>
      <xdr:row>177</xdr:row>
      <xdr:rowOff>152400</xdr:rowOff>
    </xdr:from>
    <xdr:to>
      <xdr:col>9</xdr:col>
      <xdr:colOff>9525</xdr:colOff>
      <xdr:row>182</xdr:row>
      <xdr:rowOff>0</xdr:rowOff>
    </xdr:to>
    <xdr:sp macro="" textlink="">
      <xdr:nvSpPr>
        <xdr:cNvPr id="1944" name="Line 158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 flipH="1">
          <a:off x="1935480" y="26029920"/>
          <a:ext cx="34480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177</xdr:row>
      <xdr:rowOff>152400</xdr:rowOff>
    </xdr:from>
    <xdr:to>
      <xdr:col>24</xdr:col>
      <xdr:colOff>76200</xdr:colOff>
      <xdr:row>179</xdr:row>
      <xdr:rowOff>95250</xdr:rowOff>
    </xdr:to>
    <xdr:sp macro="" textlink="">
      <xdr:nvSpPr>
        <xdr:cNvPr id="1945" name="Line 159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98</xdr:row>
      <xdr:rowOff>5715</xdr:rowOff>
    </xdr:from>
    <xdr:to>
      <xdr:col>31</xdr:col>
      <xdr:colOff>219075</xdr:colOff>
      <xdr:row>98</xdr:row>
      <xdr:rowOff>5715</xdr:rowOff>
    </xdr:to>
    <xdr:sp macro="" textlink="">
      <xdr:nvSpPr>
        <xdr:cNvPr id="1193" name="Text Box 116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24</xdr:col>
      <xdr:colOff>33020</xdr:colOff>
      <xdr:row>61</xdr:row>
      <xdr:rowOff>60960</xdr:rowOff>
    </xdr:from>
    <xdr:to>
      <xdr:col>24</xdr:col>
      <xdr:colOff>139700</xdr:colOff>
      <xdr:row>61</xdr:row>
      <xdr:rowOff>182880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61</xdr:row>
      <xdr:rowOff>53340</xdr:rowOff>
    </xdr:from>
    <xdr:to>
      <xdr:col>26</xdr:col>
      <xdr:colOff>137160</xdr:colOff>
      <xdr:row>61</xdr:row>
      <xdr:rowOff>182880</xdr:rowOff>
    </xdr:to>
    <xdr:sp macro="" textlink="">
      <xdr:nvSpPr>
        <xdr:cNvPr id="63" name="62 CuadroTexto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60</xdr:row>
      <xdr:rowOff>182880</xdr:rowOff>
    </xdr:from>
    <xdr:to>
      <xdr:col>26</xdr:col>
      <xdr:colOff>190500</xdr:colOff>
      <xdr:row>61</xdr:row>
      <xdr:rowOff>228600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63</xdr:row>
      <xdr:rowOff>41910</xdr:rowOff>
    </xdr:from>
    <xdr:to>
      <xdr:col>25</xdr:col>
      <xdr:colOff>10160</xdr:colOff>
      <xdr:row>63</xdr:row>
      <xdr:rowOff>163830</xdr:rowOff>
    </xdr:to>
    <xdr:sp macro="" textlink="">
      <xdr:nvSpPr>
        <xdr:cNvPr id="65" name="64 CuadroText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63</xdr:row>
      <xdr:rowOff>41910</xdr:rowOff>
    </xdr:from>
    <xdr:to>
      <xdr:col>26</xdr:col>
      <xdr:colOff>137160</xdr:colOff>
      <xdr:row>63</xdr:row>
      <xdr:rowOff>163830</xdr:rowOff>
    </xdr:to>
    <xdr:sp macro="" textlink="">
      <xdr:nvSpPr>
        <xdr:cNvPr id="66" name="65 CuadroText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62</xdr:row>
      <xdr:rowOff>175260</xdr:rowOff>
    </xdr:from>
    <xdr:to>
      <xdr:col>26</xdr:col>
      <xdr:colOff>190500</xdr:colOff>
      <xdr:row>63</xdr:row>
      <xdr:rowOff>220980</xdr:rowOff>
    </xdr:to>
    <xdr:sp macro="" textlink="">
      <xdr:nvSpPr>
        <xdr:cNvPr id="68" name="67 Rectángul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98</xdr:row>
      <xdr:rowOff>167640</xdr:rowOff>
    </xdr:from>
    <xdr:to>
      <xdr:col>2</xdr:col>
      <xdr:colOff>289560</xdr:colOff>
      <xdr:row>101</xdr:row>
      <xdr:rowOff>152400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78180" y="15971520"/>
          <a:ext cx="243840" cy="41910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88</xdr:row>
          <xdr:rowOff>161925</xdr:rowOff>
        </xdr:from>
        <xdr:to>
          <xdr:col>11</xdr:col>
          <xdr:colOff>38100</xdr:colOff>
          <xdr:row>90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73</xdr:row>
          <xdr:rowOff>0</xdr:rowOff>
        </xdr:from>
        <xdr:to>
          <xdr:col>2</xdr:col>
          <xdr:colOff>276225</xdr:colOff>
          <xdr:row>76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71</xdr:row>
          <xdr:rowOff>0</xdr:rowOff>
        </xdr:from>
        <xdr:to>
          <xdr:col>3</xdr:col>
          <xdr:colOff>38100</xdr:colOff>
          <xdr:row>74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</xdr:row>
          <xdr:rowOff>38100</xdr:rowOff>
        </xdr:from>
        <xdr:to>
          <xdr:col>22</xdr:col>
          <xdr:colOff>238125</xdr:colOff>
          <xdr:row>8</xdr:row>
          <xdr:rowOff>114300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88</xdr:row>
          <xdr:rowOff>161925</xdr:rowOff>
        </xdr:from>
        <xdr:to>
          <xdr:col>11</xdr:col>
          <xdr:colOff>38100</xdr:colOff>
          <xdr:row>90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99</xdr:row>
          <xdr:rowOff>19050</xdr:rowOff>
        </xdr:from>
        <xdr:to>
          <xdr:col>2</xdr:col>
          <xdr:colOff>285750</xdr:colOff>
          <xdr:row>102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99</xdr:row>
          <xdr:rowOff>47625</xdr:rowOff>
        </xdr:from>
        <xdr:to>
          <xdr:col>2</xdr:col>
          <xdr:colOff>276225</xdr:colOff>
          <xdr:row>101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100</xdr:row>
          <xdr:rowOff>85725</xdr:rowOff>
        </xdr:from>
        <xdr:to>
          <xdr:col>2</xdr:col>
          <xdr:colOff>276225</xdr:colOff>
          <xdr:row>101</xdr:row>
          <xdr:rowOff>152400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61</xdr:row>
          <xdr:rowOff>57150</xdr:rowOff>
        </xdr:from>
        <xdr:to>
          <xdr:col>24</xdr:col>
          <xdr:colOff>57150</xdr:colOff>
          <xdr:row>61</xdr:row>
          <xdr:rowOff>171450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61</xdr:row>
          <xdr:rowOff>38100</xdr:rowOff>
        </xdr:from>
        <xdr:to>
          <xdr:col>26</xdr:col>
          <xdr:colOff>38100</xdr:colOff>
          <xdr:row>61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63</xdr:row>
          <xdr:rowOff>57150</xdr:rowOff>
        </xdr:from>
        <xdr:to>
          <xdr:col>24</xdr:col>
          <xdr:colOff>76200</xdr:colOff>
          <xdr:row>63</xdr:row>
          <xdr:rowOff>180975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63</xdr:row>
          <xdr:rowOff>47625</xdr:rowOff>
        </xdr:from>
        <xdr:to>
          <xdr:col>26</xdr:col>
          <xdr:colOff>28575</xdr:colOff>
          <xdr:row>63</xdr:row>
          <xdr:rowOff>190500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89</xdr:row>
          <xdr:rowOff>0</xdr:rowOff>
        </xdr:from>
        <xdr:to>
          <xdr:col>3</xdr:col>
          <xdr:colOff>47625</xdr:colOff>
          <xdr:row>90</xdr:row>
          <xdr:rowOff>28575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90</xdr:row>
          <xdr:rowOff>19050</xdr:rowOff>
        </xdr:from>
        <xdr:to>
          <xdr:col>2</xdr:col>
          <xdr:colOff>247650</xdr:colOff>
          <xdr:row>91</xdr:row>
          <xdr:rowOff>161925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180975</xdr:rowOff>
        </xdr:from>
        <xdr:to>
          <xdr:col>11</xdr:col>
          <xdr:colOff>38100</xdr:colOff>
          <xdr:row>91</xdr:row>
          <xdr:rowOff>171450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180975</xdr:rowOff>
        </xdr:from>
        <xdr:to>
          <xdr:col>11</xdr:col>
          <xdr:colOff>38100</xdr:colOff>
          <xdr:row>91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60</xdr:row>
          <xdr:rowOff>171450</xdr:rowOff>
        </xdr:from>
        <xdr:to>
          <xdr:col>26</xdr:col>
          <xdr:colOff>200025</xdr:colOff>
          <xdr:row>61</xdr:row>
          <xdr:rowOff>228600</xdr:rowOff>
        </xdr:to>
        <xdr:sp macro="" textlink="">
          <xdr:nvSpPr>
            <xdr:cNvPr id="1990" name="Group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62</xdr:row>
          <xdr:rowOff>171450</xdr:rowOff>
        </xdr:from>
        <xdr:to>
          <xdr:col>26</xdr:col>
          <xdr:colOff>200025</xdr:colOff>
          <xdr:row>63</xdr:row>
          <xdr:rowOff>228600</xdr:rowOff>
        </xdr:to>
        <xdr:sp macro="" textlink="">
          <xdr:nvSpPr>
            <xdr:cNvPr id="1991" name="Group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96</xdr:row>
          <xdr:rowOff>85725</xdr:rowOff>
        </xdr:from>
        <xdr:to>
          <xdr:col>32</xdr:col>
          <xdr:colOff>104775</xdr:colOff>
          <xdr:row>99</xdr:row>
          <xdr:rowOff>114300</xdr:rowOff>
        </xdr:to>
        <xdr:sp macro="" textlink="">
          <xdr:nvSpPr>
            <xdr:cNvPr id="1992" name="Group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97</xdr:row>
          <xdr:rowOff>47625</xdr:rowOff>
        </xdr:from>
        <xdr:to>
          <xdr:col>32</xdr:col>
          <xdr:colOff>47625</xdr:colOff>
          <xdr:row>98</xdr:row>
          <xdr:rowOff>85725</xdr:rowOff>
        </xdr:to>
        <xdr:sp macro="" textlink="">
          <xdr:nvSpPr>
            <xdr:cNvPr id="1993" name="Option Button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98</xdr:row>
          <xdr:rowOff>47625</xdr:rowOff>
        </xdr:from>
        <xdr:to>
          <xdr:col>32</xdr:col>
          <xdr:colOff>47625</xdr:colOff>
          <xdr:row>99</xdr:row>
          <xdr:rowOff>66675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68</xdr:row>
          <xdr:rowOff>209550</xdr:rowOff>
        </xdr:from>
        <xdr:to>
          <xdr:col>10</xdr:col>
          <xdr:colOff>28575</xdr:colOff>
          <xdr:row>70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71</xdr:row>
          <xdr:rowOff>0</xdr:rowOff>
        </xdr:from>
        <xdr:to>
          <xdr:col>10</xdr:col>
          <xdr:colOff>19050</xdr:colOff>
          <xdr:row>73</xdr:row>
          <xdr:rowOff>28575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73</xdr:row>
          <xdr:rowOff>0</xdr:rowOff>
        </xdr:from>
        <xdr:to>
          <xdr:col>10</xdr:col>
          <xdr:colOff>9525</xdr:colOff>
          <xdr:row>76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75</xdr:row>
          <xdr:rowOff>0</xdr:rowOff>
        </xdr:from>
        <xdr:to>
          <xdr:col>10</xdr:col>
          <xdr:colOff>19050</xdr:colOff>
          <xdr:row>77</xdr:row>
          <xdr:rowOff>28575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75</xdr:row>
          <xdr:rowOff>0</xdr:rowOff>
        </xdr:from>
        <xdr:to>
          <xdr:col>10</xdr:col>
          <xdr:colOff>28575</xdr:colOff>
          <xdr:row>77</xdr:row>
          <xdr:rowOff>28575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114300</xdr:rowOff>
        </xdr:from>
        <xdr:to>
          <xdr:col>10</xdr:col>
          <xdr:colOff>38100</xdr:colOff>
          <xdr:row>81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81</xdr:row>
          <xdr:rowOff>0</xdr:rowOff>
        </xdr:from>
        <xdr:to>
          <xdr:col>10</xdr:col>
          <xdr:colOff>9525</xdr:colOff>
          <xdr:row>81</xdr:row>
          <xdr:rowOff>180975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68</xdr:row>
          <xdr:rowOff>190500</xdr:rowOff>
        </xdr:from>
        <xdr:to>
          <xdr:col>22</xdr:col>
          <xdr:colOff>66675</xdr:colOff>
          <xdr:row>70</xdr:row>
          <xdr:rowOff>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71</xdr:row>
          <xdr:rowOff>0</xdr:rowOff>
        </xdr:from>
        <xdr:to>
          <xdr:col>22</xdr:col>
          <xdr:colOff>76200</xdr:colOff>
          <xdr:row>74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73</xdr:row>
          <xdr:rowOff>0</xdr:rowOff>
        </xdr:from>
        <xdr:to>
          <xdr:col>22</xdr:col>
          <xdr:colOff>76200</xdr:colOff>
          <xdr:row>75</xdr:row>
          <xdr:rowOff>28575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95250</xdr:rowOff>
        </xdr:from>
        <xdr:to>
          <xdr:col>3</xdr:col>
          <xdr:colOff>9525</xdr:colOff>
          <xdr:row>77</xdr:row>
          <xdr:rowOff>28575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75</xdr:row>
          <xdr:rowOff>0</xdr:rowOff>
        </xdr:from>
        <xdr:to>
          <xdr:col>22</xdr:col>
          <xdr:colOff>76200</xdr:colOff>
          <xdr:row>77</xdr:row>
          <xdr:rowOff>28575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69</xdr:row>
          <xdr:rowOff>95250</xdr:rowOff>
        </xdr:from>
        <xdr:to>
          <xdr:col>10</xdr:col>
          <xdr:colOff>66675</xdr:colOff>
          <xdr:row>72</xdr:row>
          <xdr:rowOff>19050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73</xdr:row>
          <xdr:rowOff>0</xdr:rowOff>
        </xdr:from>
        <xdr:to>
          <xdr:col>10</xdr:col>
          <xdr:colOff>19050</xdr:colOff>
          <xdr:row>75</xdr:row>
          <xdr:rowOff>28575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95250</xdr:rowOff>
        </xdr:from>
        <xdr:to>
          <xdr:col>10</xdr:col>
          <xdr:colOff>57150</xdr:colOff>
          <xdr:row>79</xdr:row>
          <xdr:rowOff>28575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123825</xdr:rowOff>
        </xdr:from>
        <xdr:to>
          <xdr:col>22</xdr:col>
          <xdr:colOff>76200</xdr:colOff>
          <xdr:row>72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76</xdr:row>
          <xdr:rowOff>114300</xdr:rowOff>
        </xdr:from>
        <xdr:to>
          <xdr:col>22</xdr:col>
          <xdr:colOff>76200</xdr:colOff>
          <xdr:row>79</xdr:row>
          <xdr:rowOff>19050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78</xdr:row>
          <xdr:rowOff>104775</xdr:rowOff>
        </xdr:from>
        <xdr:to>
          <xdr:col>22</xdr:col>
          <xdr:colOff>76200</xdr:colOff>
          <xdr:row>81</xdr:row>
          <xdr:rowOff>19050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11</xdr:row>
      <xdr:rowOff>68580</xdr:rowOff>
    </xdr:from>
    <xdr:to>
      <xdr:col>5</xdr:col>
      <xdr:colOff>152482</xdr:colOff>
      <xdr:row>12</xdr:row>
      <xdr:rowOff>708729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460" y="1501140"/>
          <a:ext cx="944962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>
          <a:extLst>
            <a:ext uri="{FF2B5EF4-FFF2-40B4-BE49-F238E27FC236}">
              <a16:creationId xmlns=""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scuderiavilladeadeje@gmail.com" TargetMode="External"/><Relationship Id="rId3" Type="http://schemas.openxmlformats.org/officeDocument/2006/relationships/hyperlink" Target="mailto:secretaria@rallyeourense.es" TargetMode="External"/><Relationship Id="rId7" Type="http://schemas.openxmlformats.org/officeDocument/2006/relationships/hyperlink" Target="mailto:secretariadeportiva@faa.net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20lavila@aiaweb.net" TargetMode="External"/><Relationship Id="rId1" Type="http://schemas.openxmlformats.org/officeDocument/2006/relationships/hyperlink" Target="mailto:rourense@bme.es" TargetMode="External"/><Relationship Id="rId6" Type="http://schemas.openxmlformats.org/officeDocument/2006/relationships/hyperlink" Target="mailto:secretaria@acpa.es" TargetMode="External"/><Relationship Id="rId11" Type="http://schemas.openxmlformats.org/officeDocument/2006/relationships/hyperlink" Target="mailto:escuderia@rallidococido.com" TargetMode="External"/><Relationship Id="rId5" Type="http://schemas.openxmlformats.org/officeDocument/2006/relationships/hyperlink" Target="mailto:secretaria@rallyesantander.com" TargetMode="External"/><Relationship Id="rId10" Type="http://schemas.openxmlformats.org/officeDocument/2006/relationships/hyperlink" Target="mailto:escuderia@rallidococido.com" TargetMode="External"/><Relationship Id="rId4" Type="http://schemas.openxmlformats.org/officeDocument/2006/relationships/hyperlink" Target="mailto:rally@islascanarias.com" TargetMode="External"/><Relationship Id="rId9" Type="http://schemas.openxmlformats.org/officeDocument/2006/relationships/hyperlink" Target="mailto:secretaria@acai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indexed="34"/>
    <pageSetUpPr autoPageBreaks="0"/>
  </sheetPr>
  <dimension ref="A1:AJ65482"/>
  <sheetViews>
    <sheetView showGridLines="0" tabSelected="1" showOutlineSymbols="0" zoomScaleNormal="100" zoomScaleSheetLayoutView="100" workbookViewId="0">
      <pane xSplit="34" ySplit="10" topLeftCell="AI41" activePane="bottomRight" state="frozen"/>
      <selection pane="topRight" activeCell="AI1" sqref="AI1"/>
      <selection pane="bottomLeft" activeCell="A11" sqref="A11"/>
      <selection pane="bottomRight" activeCell="C64" sqref="C64:I64"/>
    </sheetView>
  </sheetViews>
  <sheetFormatPr baseColWidth="10" defaultColWidth="0" defaultRowHeight="0" customHeight="1" zeroHeight="1" x14ac:dyDescent="0.2"/>
  <cols>
    <col min="1" max="1" width="6.7109375" style="226" customWidth="1"/>
    <col min="2" max="2" width="2.5703125" style="154" customWidth="1"/>
    <col min="3" max="3" width="4.7109375" style="154" customWidth="1"/>
    <col min="4" max="7" width="3.42578125" style="154" customWidth="1"/>
    <col min="8" max="8" width="4.5703125" style="154" customWidth="1"/>
    <col min="9" max="9" width="3.28515625" style="154" customWidth="1"/>
    <col min="10" max="10" width="3.42578125" style="154" customWidth="1"/>
    <col min="11" max="11" width="1.28515625" style="154" customWidth="1"/>
    <col min="12" max="12" width="7.28515625" style="154" customWidth="1"/>
    <col min="13" max="14" width="3.42578125" style="154" customWidth="1"/>
    <col min="15" max="15" width="2.7109375" style="154" customWidth="1"/>
    <col min="16" max="17" width="2" style="154" customWidth="1"/>
    <col min="18" max="18" width="1.85546875" style="154" customWidth="1"/>
    <col min="19" max="19" width="1.140625" style="154" customWidth="1"/>
    <col min="20" max="20" width="2" style="154" customWidth="1"/>
    <col min="21" max="21" width="5.140625" style="154" customWidth="1"/>
    <col min="22" max="22" width="2.140625" style="154" customWidth="1"/>
    <col min="23" max="23" width="4.7109375" style="154" customWidth="1"/>
    <col min="24" max="24" width="2.7109375" style="154" customWidth="1"/>
    <col min="25" max="25" width="2.42578125" style="154" customWidth="1"/>
    <col min="26" max="26" width="2.7109375" style="154" customWidth="1"/>
    <col min="27" max="27" width="3.28515625" style="154" customWidth="1"/>
    <col min="28" max="29" width="3.42578125" style="154" customWidth="1"/>
    <col min="30" max="31" width="2" style="154" customWidth="1"/>
    <col min="32" max="33" width="3.42578125" style="154" customWidth="1"/>
    <col min="34" max="34" width="2.5703125" style="154" customWidth="1"/>
    <col min="35" max="35" width="6.7109375" style="154" customWidth="1"/>
    <col min="36" max="36" width="0" style="154" hidden="1" customWidth="1"/>
    <col min="37" max="16384" width="11.42578125" style="154" hidden="1"/>
  </cols>
  <sheetData>
    <row r="1" spans="1:34" s="114" customFormat="1" ht="5.0999999999999996" customHeight="1" x14ac:dyDescent="0.2">
      <c r="A1" s="221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</row>
    <row r="2" spans="1:34" s="131" customFormat="1" ht="3.95" customHeight="1" x14ac:dyDescent="0.2">
      <c r="A2" s="222"/>
      <c r="B2" s="149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0"/>
    </row>
    <row r="3" spans="1:34" s="131" customFormat="1" ht="9.9499999999999993" customHeight="1" x14ac:dyDescent="0.2">
      <c r="A3" s="222"/>
      <c r="B3" s="152"/>
      <c r="C3" s="151" t="s">
        <v>111</v>
      </c>
      <c r="D3" s="152" t="s">
        <v>110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3"/>
    </row>
    <row r="4" spans="1:34" s="131" customFormat="1" ht="9.9499999999999993" customHeight="1" x14ac:dyDescent="0.2">
      <c r="A4" s="222"/>
      <c r="B4" s="152"/>
      <c r="C4" s="151" t="s">
        <v>112</v>
      </c>
      <c r="D4" s="152" t="s">
        <v>264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3"/>
    </row>
    <row r="5" spans="1:34" s="131" customFormat="1" ht="9.9499999999999993" customHeight="1" x14ac:dyDescent="0.2">
      <c r="A5" s="222"/>
      <c r="B5" s="152"/>
      <c r="C5" s="151" t="s">
        <v>113</v>
      </c>
      <c r="D5" s="152" t="s">
        <v>114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3"/>
    </row>
    <row r="6" spans="1:34" s="131" customFormat="1" ht="14.1" customHeight="1" x14ac:dyDescent="0.2">
      <c r="A6" s="222"/>
      <c r="B6" s="298" t="s">
        <v>311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00"/>
    </row>
    <row r="7" spans="1:34" s="114" customFormat="1" ht="2.1" customHeight="1" x14ac:dyDescent="0.2">
      <c r="A7" s="221"/>
      <c r="B7" s="144"/>
      <c r="C7" s="145"/>
      <c r="D7" s="146"/>
      <c r="E7" s="147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s="114" customFormat="1" ht="15" customHeight="1" x14ac:dyDescent="0.2">
      <c r="A8" s="221"/>
      <c r="B8" s="367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9"/>
    </row>
    <row r="9" spans="1:34" s="131" customFormat="1" ht="12.95" customHeight="1" x14ac:dyDescent="0.2">
      <c r="A9" s="222"/>
      <c r="B9" s="370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2"/>
    </row>
    <row r="10" spans="1:34" s="114" customFormat="1" ht="5.0999999999999996" customHeight="1" x14ac:dyDescent="0.2">
      <c r="A10" s="221"/>
      <c r="B10" s="132"/>
      <c r="C10" s="133"/>
      <c r="D10" s="134"/>
      <c r="E10" s="135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s="114" customFormat="1" ht="27.6" customHeight="1" x14ac:dyDescent="0.2">
      <c r="A11" s="221"/>
      <c r="B11" s="434" t="s">
        <v>50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60"/>
    </row>
    <row r="12" spans="1:34" s="114" customFormat="1" ht="12" customHeight="1" x14ac:dyDescent="0.2">
      <c r="A12" s="221"/>
      <c r="B12" s="435" t="str">
        <f>IF(Blanco=TRUE,"",' Derechos de Inscripción '!B18)</f>
        <v>48 Rallye de Ferrol
07-08 julio 2017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6"/>
      <c r="AH12" s="60"/>
    </row>
    <row r="13" spans="1:34" s="114" customFormat="1" ht="66" customHeight="1" x14ac:dyDescent="0.2">
      <c r="A13" s="221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6"/>
      <c r="AH13" s="60"/>
    </row>
    <row r="14" spans="1:34" s="114" customFormat="1" ht="19.899999999999999" customHeight="1" x14ac:dyDescent="0.2">
      <c r="A14" s="221"/>
      <c r="B14" s="112"/>
      <c r="C14" s="437" t="s">
        <v>364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14"/>
      <c r="R14" s="438" t="s">
        <v>365</v>
      </c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60"/>
    </row>
    <row r="15" spans="1:34" s="114" customFormat="1" ht="20.100000000000001" customHeight="1" x14ac:dyDescent="0.25">
      <c r="A15" s="221"/>
      <c r="B15" s="112"/>
      <c r="C15" s="352" t="str">
        <f>IF(Blanco=TRUE,"",' Derechos de Inscripción '!D21)</f>
        <v>ESCUDERÍA AUTOMOVILÍSTICA FERROL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4"/>
      <c r="Q15" s="14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60"/>
    </row>
    <row r="16" spans="1:34" s="114" customFormat="1" ht="6" customHeight="1" x14ac:dyDescent="0.2">
      <c r="A16" s="221"/>
      <c r="B16" s="112"/>
      <c r="C16" s="343" t="str">
        <f>IF(Blanco=TRUE,"",' Derechos de Inscripción '!D22)</f>
        <v>Avda. Castelao s/n - Casa del Deporte (Aptdo. Correos 114)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5"/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60"/>
    </row>
    <row r="17" spans="1:34" s="114" customFormat="1" ht="6.95" customHeight="1" x14ac:dyDescent="0.2">
      <c r="A17" s="221"/>
      <c r="B17" s="112"/>
      <c r="C17" s="343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5"/>
      <c r="Q17" s="14"/>
      <c r="R17" s="346" t="s">
        <v>49</v>
      </c>
      <c r="S17" s="347"/>
      <c r="T17" s="347"/>
      <c r="U17" s="347"/>
      <c r="V17" s="347"/>
      <c r="W17" s="347"/>
      <c r="X17" s="347"/>
      <c r="Y17" s="347"/>
      <c r="Z17" s="347"/>
      <c r="AA17" s="348"/>
      <c r="AB17" s="346" t="s">
        <v>43</v>
      </c>
      <c r="AC17" s="347"/>
      <c r="AD17" s="348"/>
      <c r="AE17" s="346" t="s">
        <v>254</v>
      </c>
      <c r="AF17" s="347"/>
      <c r="AG17" s="348"/>
      <c r="AH17" s="60"/>
    </row>
    <row r="18" spans="1:34" s="114" customFormat="1" ht="6.95" customHeight="1" x14ac:dyDescent="0.2">
      <c r="A18" s="221"/>
      <c r="B18" s="112"/>
      <c r="C18" s="361" t="str">
        <f>IF(Blanco=TRUE,"",IF(TEXT(' Derechos de Inscripción '!D23,"00000")=" ","",TEXT(' Derechos de Inscripción '!D23,"00000")&amp;"-"&amp;' Derechos de Inscripción '!F23&amp;" "&amp;' Derechos de Inscripción '!D24))</f>
        <v>15406-FERROL (A CORUÑA)</v>
      </c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3"/>
      <c r="Q18" s="14"/>
      <c r="R18" s="349"/>
      <c r="S18" s="350"/>
      <c r="T18" s="350"/>
      <c r="U18" s="350"/>
      <c r="V18" s="350"/>
      <c r="W18" s="350"/>
      <c r="X18" s="350"/>
      <c r="Y18" s="350"/>
      <c r="Z18" s="350"/>
      <c r="AA18" s="351"/>
      <c r="AB18" s="349"/>
      <c r="AC18" s="350"/>
      <c r="AD18" s="351"/>
      <c r="AE18" s="349"/>
      <c r="AF18" s="350"/>
      <c r="AG18" s="351"/>
      <c r="AH18" s="60"/>
    </row>
    <row r="19" spans="1:34" s="114" customFormat="1" ht="6" customHeight="1" x14ac:dyDescent="0.2">
      <c r="A19" s="221"/>
      <c r="B19" s="112"/>
      <c r="C19" s="361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3"/>
      <c r="Q19" s="14"/>
      <c r="R19" s="355" t="s">
        <v>44</v>
      </c>
      <c r="S19" s="356"/>
      <c r="T19" s="356"/>
      <c r="U19" s="356"/>
      <c r="V19" s="357"/>
      <c r="W19" s="376"/>
      <c r="X19" s="376"/>
      <c r="Y19" s="376"/>
      <c r="Z19" s="376"/>
      <c r="AA19" s="377"/>
      <c r="AB19" s="445"/>
      <c r="AC19" s="446"/>
      <c r="AD19" s="447"/>
      <c r="AE19" s="445"/>
      <c r="AF19" s="446"/>
      <c r="AG19" s="447"/>
      <c r="AH19" s="60"/>
    </row>
    <row r="20" spans="1:34" s="114" customFormat="1" ht="6" customHeight="1" x14ac:dyDescent="0.2">
      <c r="A20" s="221"/>
      <c r="B20" s="112"/>
      <c r="C20" s="34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680 944696 - FAX: 0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5"/>
      <c r="Q20" s="14"/>
      <c r="R20" s="358"/>
      <c r="S20" s="359"/>
      <c r="T20" s="359"/>
      <c r="U20" s="359"/>
      <c r="V20" s="360"/>
      <c r="W20" s="378"/>
      <c r="X20" s="378"/>
      <c r="Y20" s="378"/>
      <c r="Z20" s="378"/>
      <c r="AA20" s="379"/>
      <c r="AB20" s="445"/>
      <c r="AC20" s="446"/>
      <c r="AD20" s="447"/>
      <c r="AE20" s="445"/>
      <c r="AF20" s="446"/>
      <c r="AG20" s="447"/>
      <c r="AH20" s="60"/>
    </row>
    <row r="21" spans="1:34" s="114" customFormat="1" ht="6" customHeight="1" x14ac:dyDescent="0.2">
      <c r="A21" s="221"/>
      <c r="B21" s="112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5"/>
      <c r="Q21" s="14"/>
      <c r="R21" s="358"/>
      <c r="S21" s="359"/>
      <c r="T21" s="359"/>
      <c r="U21" s="359"/>
      <c r="V21" s="360"/>
      <c r="W21" s="378"/>
      <c r="X21" s="378"/>
      <c r="Y21" s="378"/>
      <c r="Z21" s="378"/>
      <c r="AA21" s="379"/>
      <c r="AB21" s="445"/>
      <c r="AC21" s="446"/>
      <c r="AD21" s="447"/>
      <c r="AE21" s="445"/>
      <c r="AF21" s="446"/>
      <c r="AG21" s="447"/>
      <c r="AH21" s="60"/>
    </row>
    <row r="22" spans="1:34" s="114" customFormat="1" ht="6" customHeight="1" x14ac:dyDescent="0.2">
      <c r="A22" s="221"/>
      <c r="B22" s="112"/>
      <c r="C22" s="384" t="str">
        <f>IF(Blanco=TRUE,"","e_mail: " &amp; ' Derechos de Inscripción '!H25)</f>
        <v>e_mail: inscripciones@escuderiaferrol.com
www.escuderiaferrol.com</v>
      </c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  <c r="Q22" s="14"/>
      <c r="R22" s="451" t="s">
        <v>45</v>
      </c>
      <c r="S22" s="452"/>
      <c r="T22" s="452"/>
      <c r="U22" s="452"/>
      <c r="V22" s="453"/>
      <c r="W22" s="380"/>
      <c r="X22" s="380"/>
      <c r="Y22" s="380"/>
      <c r="Z22" s="380"/>
      <c r="AA22" s="381"/>
      <c r="AB22" s="445"/>
      <c r="AC22" s="446"/>
      <c r="AD22" s="447"/>
      <c r="AE22" s="445"/>
      <c r="AF22" s="446"/>
      <c r="AG22" s="447"/>
      <c r="AH22" s="60"/>
    </row>
    <row r="23" spans="1:34" s="114" customFormat="1" ht="6" customHeight="1" x14ac:dyDescent="0.2">
      <c r="A23" s="221"/>
      <c r="B23" s="112"/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  <c r="Q23" s="14"/>
      <c r="R23" s="451"/>
      <c r="S23" s="452"/>
      <c r="T23" s="452"/>
      <c r="U23" s="452"/>
      <c r="V23" s="453"/>
      <c r="W23" s="380"/>
      <c r="X23" s="380"/>
      <c r="Y23" s="380"/>
      <c r="Z23" s="380"/>
      <c r="AA23" s="381"/>
      <c r="AB23" s="445"/>
      <c r="AC23" s="446"/>
      <c r="AD23" s="447"/>
      <c r="AE23" s="445"/>
      <c r="AF23" s="446"/>
      <c r="AG23" s="447"/>
      <c r="AH23" s="60"/>
    </row>
    <row r="24" spans="1:34" s="114" customFormat="1" ht="45.6" customHeight="1" x14ac:dyDescent="0.2">
      <c r="A24" s="221"/>
      <c r="B24" s="112"/>
      <c r="C24" s="387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9"/>
      <c r="Q24" s="14"/>
      <c r="R24" s="454"/>
      <c r="S24" s="455"/>
      <c r="T24" s="455"/>
      <c r="U24" s="455"/>
      <c r="V24" s="456"/>
      <c r="W24" s="382"/>
      <c r="X24" s="382"/>
      <c r="Y24" s="382"/>
      <c r="Z24" s="382"/>
      <c r="AA24" s="383"/>
      <c r="AB24" s="448"/>
      <c r="AC24" s="449"/>
      <c r="AD24" s="450"/>
      <c r="AE24" s="448"/>
      <c r="AF24" s="449"/>
      <c r="AG24" s="450"/>
      <c r="AH24" s="60"/>
    </row>
    <row r="25" spans="1:34" s="114" customFormat="1" ht="3.95" customHeight="1" x14ac:dyDescent="0.2">
      <c r="A25" s="221"/>
      <c r="B25" s="1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60"/>
    </row>
    <row r="26" spans="1:34" s="114" customFormat="1" ht="30" customHeight="1" x14ac:dyDescent="0.2">
      <c r="A26" s="221"/>
      <c r="B26" s="112"/>
      <c r="C26" s="428" t="s">
        <v>366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30"/>
      <c r="AH26" s="60"/>
    </row>
    <row r="27" spans="1:34" s="114" customFormat="1" ht="3.95" customHeight="1" x14ac:dyDescent="0.2">
      <c r="A27" s="221"/>
      <c r="B27" s="1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60"/>
    </row>
    <row r="28" spans="1:34" s="114" customFormat="1" ht="11.45" customHeight="1" x14ac:dyDescent="0.2">
      <c r="A28" s="221"/>
      <c r="B28" s="112"/>
      <c r="C28" s="340" t="s">
        <v>331</v>
      </c>
      <c r="D28" s="101" t="s">
        <v>0</v>
      </c>
      <c r="E28" s="102"/>
      <c r="F28" s="102"/>
      <c r="G28" s="102"/>
      <c r="H28" s="102"/>
      <c r="I28" s="102"/>
      <c r="J28" s="102"/>
      <c r="K28" s="102"/>
      <c r="L28" s="440" t="s">
        <v>117</v>
      </c>
      <c r="M28" s="229"/>
      <c r="N28" s="229"/>
      <c r="O28" s="229"/>
      <c r="P28" s="229"/>
      <c r="Q28" s="229"/>
      <c r="R28" s="229"/>
      <c r="S28" s="229"/>
      <c r="T28" s="229"/>
      <c r="U28" s="230"/>
      <c r="V28" s="440" t="s">
        <v>1</v>
      </c>
      <c r="W28" s="442"/>
      <c r="X28" s="229"/>
      <c r="Y28" s="229"/>
      <c r="Z28" s="102"/>
      <c r="AA28" s="102"/>
      <c r="AB28" s="102"/>
      <c r="AC28" s="102"/>
      <c r="AD28" s="102"/>
      <c r="AE28" s="102"/>
      <c r="AF28" s="102"/>
      <c r="AG28" s="103"/>
      <c r="AH28" s="60"/>
    </row>
    <row r="29" spans="1:34" s="114" customFormat="1" ht="9" customHeight="1" x14ac:dyDescent="0.2">
      <c r="A29" s="221"/>
      <c r="B29" s="112"/>
      <c r="C29" s="341"/>
      <c r="D29" s="19" t="s">
        <v>116</v>
      </c>
      <c r="E29" s="14"/>
      <c r="F29" s="14"/>
      <c r="G29" s="14"/>
      <c r="H29" s="14"/>
      <c r="I29" s="14"/>
      <c r="J29" s="14"/>
      <c r="K29" s="14"/>
      <c r="L29" s="441"/>
      <c r="M29" s="231"/>
      <c r="N29" s="231"/>
      <c r="O29" s="231"/>
      <c r="P29" s="231"/>
      <c r="Q29" s="232"/>
      <c r="R29" s="231"/>
      <c r="S29" s="231"/>
      <c r="T29" s="231"/>
      <c r="U29" s="233"/>
      <c r="V29" s="441"/>
      <c r="W29" s="443"/>
      <c r="X29" s="231"/>
      <c r="Y29" s="231"/>
      <c r="Z29" s="14"/>
      <c r="AA29" s="14"/>
      <c r="AB29" s="14"/>
      <c r="AC29" s="14"/>
      <c r="AD29" s="14"/>
      <c r="AE29" s="14"/>
      <c r="AF29" s="14"/>
      <c r="AG29" s="15"/>
      <c r="AH29" s="60"/>
    </row>
    <row r="30" spans="1:34" s="114" customFormat="1" ht="18.600000000000001" customHeight="1" x14ac:dyDescent="0.2">
      <c r="A30" s="221"/>
      <c r="B30" s="112"/>
      <c r="C30" s="341"/>
      <c r="D30" s="308"/>
      <c r="E30" s="249"/>
      <c r="F30" s="249"/>
      <c r="G30" s="249"/>
      <c r="H30" s="249"/>
      <c r="I30" s="249"/>
      <c r="J30" s="249"/>
      <c r="K30" s="249"/>
      <c r="L30" s="248"/>
      <c r="M30" s="249"/>
      <c r="N30" s="249"/>
      <c r="O30" s="249"/>
      <c r="P30" s="249"/>
      <c r="Q30" s="249"/>
      <c r="R30" s="249"/>
      <c r="S30" s="249"/>
      <c r="T30" s="249"/>
      <c r="U30" s="301"/>
      <c r="V30" s="248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50"/>
      <c r="AH30" s="60"/>
    </row>
    <row r="31" spans="1:34" s="114" customFormat="1" ht="12" customHeight="1" x14ac:dyDescent="0.2">
      <c r="A31" s="221"/>
      <c r="B31" s="112"/>
      <c r="C31" s="341"/>
      <c r="D31" s="111" t="s">
        <v>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09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0"/>
      <c r="AH31" s="60"/>
    </row>
    <row r="32" spans="1:34" s="114" customFormat="1" ht="12" customHeight="1" x14ac:dyDescent="0.2">
      <c r="A32" s="221"/>
      <c r="B32" s="112"/>
      <c r="C32" s="341"/>
      <c r="D32" s="36" t="s">
        <v>15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9" t="s">
        <v>3</v>
      </c>
      <c r="R32" s="39"/>
      <c r="S32" s="39"/>
      <c r="T32" s="39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0"/>
      <c r="AH32" s="60"/>
    </row>
    <row r="33" spans="1:34" s="114" customFormat="1" ht="15" customHeight="1" x14ac:dyDescent="0.2">
      <c r="A33" s="221"/>
      <c r="B33" s="112"/>
      <c r="C33" s="341"/>
      <c r="D33" s="261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30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3"/>
      <c r="AH33" s="60"/>
    </row>
    <row r="34" spans="1:34" s="114" customFormat="1" ht="12" customHeight="1" x14ac:dyDescent="0.2">
      <c r="A34" s="221"/>
      <c r="B34" s="112"/>
      <c r="C34" s="341"/>
      <c r="D34" s="36" t="s">
        <v>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41" t="s">
        <v>5</v>
      </c>
      <c r="R34" s="41"/>
      <c r="S34" s="41"/>
      <c r="T34" s="41"/>
      <c r="U34" s="42"/>
      <c r="V34" s="43" t="s">
        <v>6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  <c r="AH34" s="60"/>
    </row>
    <row r="35" spans="1:34" s="114" customFormat="1" ht="15" customHeight="1" x14ac:dyDescent="0.2">
      <c r="A35" s="221"/>
      <c r="B35" s="112"/>
      <c r="C35" s="341"/>
      <c r="D35" s="261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302"/>
      <c r="Q35" s="294"/>
      <c r="R35" s="294"/>
      <c r="S35" s="294"/>
      <c r="T35" s="294"/>
      <c r="U35" s="295"/>
      <c r="V35" s="303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3"/>
      <c r="AH35" s="60"/>
    </row>
    <row r="36" spans="1:34" s="114" customFormat="1" ht="15" customHeight="1" x14ac:dyDescent="0.2">
      <c r="A36" s="221"/>
      <c r="B36" s="112"/>
      <c r="C36" s="341"/>
      <c r="D36" s="46" t="s">
        <v>7</v>
      </c>
      <c r="E36" s="47"/>
      <c r="F36" s="47"/>
      <c r="G36" s="47"/>
      <c r="H36" s="47"/>
      <c r="I36" s="42"/>
      <c r="J36" s="41" t="s">
        <v>8</v>
      </c>
      <c r="K36" s="47"/>
      <c r="L36" s="47"/>
      <c r="M36" s="47"/>
      <c r="N36" s="47"/>
      <c r="O36" s="47"/>
      <c r="P36" s="42"/>
      <c r="Q36" s="41" t="s">
        <v>10</v>
      </c>
      <c r="R36" s="47"/>
      <c r="S36" s="47"/>
      <c r="T36" s="47"/>
      <c r="U36" s="47"/>
      <c r="V36" s="47"/>
      <c r="W36" s="47"/>
      <c r="X36" s="47"/>
      <c r="Y36" s="43" t="s">
        <v>9</v>
      </c>
      <c r="Z36" s="41"/>
      <c r="AA36" s="47"/>
      <c r="AB36" s="47"/>
      <c r="AC36" s="42"/>
      <c r="AD36" s="41" t="s">
        <v>11</v>
      </c>
      <c r="AE36" s="41"/>
      <c r="AF36" s="47"/>
      <c r="AG36" s="48"/>
      <c r="AH36" s="60"/>
    </row>
    <row r="37" spans="1:34" s="114" customFormat="1" ht="15" customHeight="1" x14ac:dyDescent="0.2">
      <c r="A37" s="221"/>
      <c r="B37" s="112"/>
      <c r="C37" s="341"/>
      <c r="D37" s="261"/>
      <c r="E37" s="262"/>
      <c r="F37" s="262"/>
      <c r="G37" s="262"/>
      <c r="H37" s="262"/>
      <c r="I37" s="302"/>
      <c r="J37" s="303"/>
      <c r="K37" s="262"/>
      <c r="L37" s="262"/>
      <c r="M37" s="262"/>
      <c r="N37" s="262"/>
      <c r="O37" s="262"/>
      <c r="P37" s="302"/>
      <c r="Q37" s="303"/>
      <c r="R37" s="262"/>
      <c r="S37" s="262"/>
      <c r="T37" s="262"/>
      <c r="U37" s="262"/>
      <c r="V37" s="262"/>
      <c r="W37" s="262"/>
      <c r="X37" s="262"/>
      <c r="Y37" s="364"/>
      <c r="Z37" s="365"/>
      <c r="AA37" s="365"/>
      <c r="AB37" s="365"/>
      <c r="AC37" s="366"/>
      <c r="AD37" s="294"/>
      <c r="AE37" s="294"/>
      <c r="AF37" s="294"/>
      <c r="AG37" s="307"/>
      <c r="AH37" s="60"/>
    </row>
    <row r="38" spans="1:34" s="114" customFormat="1" ht="15" customHeight="1" x14ac:dyDescent="0.2">
      <c r="A38" s="221"/>
      <c r="B38" s="112"/>
      <c r="C38" s="341"/>
      <c r="D38" s="36" t="s">
        <v>280</v>
      </c>
      <c r="E38" s="37"/>
      <c r="F38" s="37"/>
      <c r="G38" s="37"/>
      <c r="H38" s="38"/>
      <c r="I38" s="49" t="s">
        <v>281</v>
      </c>
      <c r="J38" s="37"/>
      <c r="K38" s="37"/>
      <c r="L38" s="37"/>
      <c r="M38" s="38"/>
      <c r="N38" s="49" t="s">
        <v>13</v>
      </c>
      <c r="O38" s="37"/>
      <c r="P38" s="37"/>
      <c r="Q38" s="37"/>
      <c r="R38" s="37"/>
      <c r="S38" s="37"/>
      <c r="T38" s="37"/>
      <c r="U38" s="38"/>
      <c r="V38" s="39" t="s">
        <v>14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60"/>
    </row>
    <row r="39" spans="1:34" s="114" customFormat="1" ht="15" customHeight="1" x14ac:dyDescent="0.2">
      <c r="A39" s="221"/>
      <c r="B39" s="112"/>
      <c r="C39" s="342"/>
      <c r="D39" s="267"/>
      <c r="E39" s="268"/>
      <c r="F39" s="268"/>
      <c r="G39" s="268"/>
      <c r="H39" s="277"/>
      <c r="I39" s="276"/>
      <c r="J39" s="268"/>
      <c r="K39" s="268"/>
      <c r="L39" s="268"/>
      <c r="M39" s="277"/>
      <c r="N39" s="276"/>
      <c r="O39" s="268"/>
      <c r="P39" s="268"/>
      <c r="Q39" s="268"/>
      <c r="R39" s="268"/>
      <c r="S39" s="268"/>
      <c r="T39" s="268"/>
      <c r="U39" s="277"/>
      <c r="V39" s="304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6"/>
      <c r="AH39" s="60"/>
    </row>
    <row r="40" spans="1:34" s="114" customFormat="1" ht="3" customHeight="1" x14ac:dyDescent="0.2">
      <c r="A40" s="221"/>
      <c r="B40" s="11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</row>
    <row r="41" spans="1:34" s="114" customFormat="1" ht="12" customHeight="1" x14ac:dyDescent="0.2">
      <c r="A41" s="221"/>
      <c r="B41" s="112"/>
      <c r="C41" s="340" t="s">
        <v>16</v>
      </c>
      <c r="D41" s="28" t="s">
        <v>116</v>
      </c>
      <c r="E41" s="16"/>
      <c r="F41" s="16"/>
      <c r="G41" s="16"/>
      <c r="H41" s="16"/>
      <c r="I41" s="16"/>
      <c r="J41" s="16"/>
      <c r="K41" s="16"/>
      <c r="L41" s="88" t="s">
        <v>117</v>
      </c>
      <c r="M41" s="16"/>
      <c r="N41" s="16"/>
      <c r="O41" s="16"/>
      <c r="P41" s="16"/>
      <c r="Q41" s="29"/>
      <c r="R41" s="16"/>
      <c r="S41" s="16"/>
      <c r="T41" s="16"/>
      <c r="U41" s="17"/>
      <c r="V41" s="88" t="s">
        <v>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60"/>
    </row>
    <row r="42" spans="1:34" s="114" customFormat="1" ht="18" customHeight="1" x14ac:dyDescent="0.2">
      <c r="A42" s="221"/>
      <c r="B42" s="112"/>
      <c r="C42" s="341"/>
      <c r="D42" s="308"/>
      <c r="E42" s="249"/>
      <c r="F42" s="249"/>
      <c r="G42" s="249"/>
      <c r="H42" s="249"/>
      <c r="I42" s="249"/>
      <c r="J42" s="249"/>
      <c r="K42" s="249"/>
      <c r="L42" s="248"/>
      <c r="M42" s="249"/>
      <c r="N42" s="249"/>
      <c r="O42" s="249"/>
      <c r="P42" s="249"/>
      <c r="Q42" s="249"/>
      <c r="R42" s="249"/>
      <c r="S42" s="249"/>
      <c r="T42" s="249"/>
      <c r="U42" s="301"/>
      <c r="V42" s="248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50"/>
      <c r="AH42" s="60"/>
    </row>
    <row r="43" spans="1:34" s="114" customFormat="1" ht="12" customHeight="1" x14ac:dyDescent="0.2">
      <c r="A43" s="221"/>
      <c r="B43" s="112"/>
      <c r="C43" s="341"/>
      <c r="D43" s="19" t="s">
        <v>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"/>
      <c r="Q43" s="21" t="s">
        <v>5</v>
      </c>
      <c r="R43" s="21"/>
      <c r="S43" s="21"/>
      <c r="T43" s="21"/>
      <c r="U43" s="22"/>
      <c r="V43" s="23" t="s">
        <v>6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60"/>
    </row>
    <row r="44" spans="1:34" s="114" customFormat="1" ht="15" customHeight="1" x14ac:dyDescent="0.2">
      <c r="A44" s="221"/>
      <c r="B44" s="112"/>
      <c r="C44" s="341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302"/>
      <c r="Q44" s="294"/>
      <c r="R44" s="294"/>
      <c r="S44" s="294"/>
      <c r="T44" s="294"/>
      <c r="U44" s="295"/>
      <c r="V44" s="303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3"/>
      <c r="AH44" s="60"/>
    </row>
    <row r="45" spans="1:34" s="114" customFormat="1" ht="15" customHeight="1" x14ac:dyDescent="0.2">
      <c r="A45" s="221"/>
      <c r="B45" s="112"/>
      <c r="C45" s="341"/>
      <c r="D45" s="46" t="s">
        <v>7</v>
      </c>
      <c r="E45" s="47"/>
      <c r="F45" s="47"/>
      <c r="G45" s="47"/>
      <c r="H45" s="47"/>
      <c r="I45" s="42"/>
      <c r="J45" s="41" t="s">
        <v>8</v>
      </c>
      <c r="K45" s="47"/>
      <c r="L45" s="47"/>
      <c r="M45" s="47"/>
      <c r="N45" s="47"/>
      <c r="O45" s="47"/>
      <c r="P45" s="42"/>
      <c r="Q45" s="41" t="s">
        <v>17</v>
      </c>
      <c r="R45" s="47"/>
      <c r="S45" s="47"/>
      <c r="T45" s="47"/>
      <c r="U45" s="47"/>
      <c r="V45" s="47"/>
      <c r="W45" s="47"/>
      <c r="X45" s="47"/>
      <c r="Y45" s="43" t="s">
        <v>9</v>
      </c>
      <c r="Z45" s="41"/>
      <c r="AA45" s="47"/>
      <c r="AB45" s="47"/>
      <c r="AC45" s="42"/>
      <c r="AD45" s="373" t="s">
        <v>304</v>
      </c>
      <c r="AE45" s="374"/>
      <c r="AF45" s="374"/>
      <c r="AG45" s="375"/>
      <c r="AH45" s="60"/>
    </row>
    <row r="46" spans="1:34" s="114" customFormat="1" ht="15" customHeight="1" x14ac:dyDescent="0.2">
      <c r="A46" s="221"/>
      <c r="B46" s="112"/>
      <c r="C46" s="341"/>
      <c r="D46" s="261"/>
      <c r="E46" s="262"/>
      <c r="F46" s="262"/>
      <c r="G46" s="262"/>
      <c r="H46" s="262"/>
      <c r="I46" s="302"/>
      <c r="J46" s="303"/>
      <c r="K46" s="262"/>
      <c r="L46" s="262"/>
      <c r="M46" s="262"/>
      <c r="N46" s="262"/>
      <c r="O46" s="262"/>
      <c r="P46" s="302"/>
      <c r="Q46" s="303"/>
      <c r="R46" s="262"/>
      <c r="S46" s="262"/>
      <c r="T46" s="262"/>
      <c r="U46" s="262"/>
      <c r="V46" s="262"/>
      <c r="W46" s="262"/>
      <c r="X46" s="262"/>
      <c r="Y46" s="364"/>
      <c r="Z46" s="365"/>
      <c r="AA46" s="365"/>
      <c r="AB46" s="365"/>
      <c r="AC46" s="366"/>
      <c r="AD46" s="339"/>
      <c r="AE46" s="294"/>
      <c r="AF46" s="294"/>
      <c r="AG46" s="307"/>
      <c r="AH46" s="60"/>
    </row>
    <row r="47" spans="1:34" s="114" customFormat="1" ht="15" customHeight="1" x14ac:dyDescent="0.2">
      <c r="A47" s="221"/>
      <c r="B47" s="112"/>
      <c r="C47" s="341"/>
      <c r="D47" s="36" t="s">
        <v>280</v>
      </c>
      <c r="E47" s="37"/>
      <c r="F47" s="37"/>
      <c r="G47" s="37"/>
      <c r="H47" s="38"/>
      <c r="I47" s="49" t="s">
        <v>281</v>
      </c>
      <c r="J47" s="37"/>
      <c r="K47" s="37"/>
      <c r="L47" s="37"/>
      <c r="M47" s="38"/>
      <c r="N47" s="49" t="s">
        <v>13</v>
      </c>
      <c r="O47" s="37"/>
      <c r="P47" s="37"/>
      <c r="Q47" s="37"/>
      <c r="R47" s="37"/>
      <c r="S47" s="37"/>
      <c r="T47" s="37"/>
      <c r="U47" s="38"/>
      <c r="V47" s="39" t="s">
        <v>14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60"/>
    </row>
    <row r="48" spans="1:34" s="114" customFormat="1" ht="15" customHeight="1" x14ac:dyDescent="0.2">
      <c r="A48" s="221"/>
      <c r="B48" s="112"/>
      <c r="C48" s="342"/>
      <c r="D48" s="267"/>
      <c r="E48" s="268"/>
      <c r="F48" s="268"/>
      <c r="G48" s="268"/>
      <c r="H48" s="277"/>
      <c r="I48" s="276"/>
      <c r="J48" s="268"/>
      <c r="K48" s="268"/>
      <c r="L48" s="268"/>
      <c r="M48" s="277"/>
      <c r="N48" s="276"/>
      <c r="O48" s="268"/>
      <c r="P48" s="268"/>
      <c r="Q48" s="268"/>
      <c r="R48" s="268"/>
      <c r="S48" s="268"/>
      <c r="T48" s="268"/>
      <c r="U48" s="277"/>
      <c r="V48" s="304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6"/>
      <c r="AH48" s="60"/>
    </row>
    <row r="49" spans="1:34" s="114" customFormat="1" ht="3" customHeight="1" x14ac:dyDescent="0.2">
      <c r="A49" s="221"/>
      <c r="B49" s="11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60"/>
    </row>
    <row r="50" spans="1:34" s="114" customFormat="1" ht="12" customHeight="1" x14ac:dyDescent="0.2">
      <c r="A50" s="221"/>
      <c r="B50" s="112"/>
      <c r="C50" s="340" t="s">
        <v>18</v>
      </c>
      <c r="D50" s="28" t="s">
        <v>116</v>
      </c>
      <c r="E50" s="16"/>
      <c r="F50" s="16"/>
      <c r="G50" s="16"/>
      <c r="H50" s="16"/>
      <c r="I50" s="16"/>
      <c r="J50" s="16"/>
      <c r="K50" s="16"/>
      <c r="L50" s="88" t="s">
        <v>117</v>
      </c>
      <c r="M50" s="16"/>
      <c r="N50" s="16"/>
      <c r="O50" s="16"/>
      <c r="P50" s="16"/>
      <c r="Q50" s="29"/>
      <c r="R50" s="16"/>
      <c r="S50" s="16"/>
      <c r="T50" s="16"/>
      <c r="U50" s="17"/>
      <c r="V50" s="88" t="s">
        <v>1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8"/>
      <c r="AH50" s="60"/>
    </row>
    <row r="51" spans="1:34" s="114" customFormat="1" ht="18" customHeight="1" x14ac:dyDescent="0.2">
      <c r="A51" s="221"/>
      <c r="B51" s="112"/>
      <c r="C51" s="341"/>
      <c r="D51" s="308"/>
      <c r="E51" s="249"/>
      <c r="F51" s="249"/>
      <c r="G51" s="249"/>
      <c r="H51" s="249"/>
      <c r="I51" s="249"/>
      <c r="J51" s="249"/>
      <c r="K51" s="301"/>
      <c r="L51" s="248"/>
      <c r="M51" s="249"/>
      <c r="N51" s="249"/>
      <c r="O51" s="249"/>
      <c r="P51" s="249"/>
      <c r="Q51" s="249"/>
      <c r="R51" s="249"/>
      <c r="S51" s="249"/>
      <c r="T51" s="249"/>
      <c r="U51" s="301"/>
      <c r="V51" s="248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50"/>
      <c r="AH51" s="60"/>
    </row>
    <row r="52" spans="1:34" s="114" customFormat="1" ht="12" customHeight="1" x14ac:dyDescent="0.2">
      <c r="A52" s="221"/>
      <c r="B52" s="112"/>
      <c r="C52" s="341"/>
      <c r="D52" s="19" t="s">
        <v>4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0"/>
      <c r="Q52" s="21" t="s">
        <v>5</v>
      </c>
      <c r="R52" s="21"/>
      <c r="S52" s="21"/>
      <c r="T52" s="21"/>
      <c r="U52" s="22"/>
      <c r="V52" s="23" t="s">
        <v>6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60"/>
    </row>
    <row r="53" spans="1:34" s="114" customFormat="1" ht="15" customHeight="1" x14ac:dyDescent="0.2">
      <c r="A53" s="223"/>
      <c r="B53" s="112"/>
      <c r="C53" s="341"/>
      <c r="D53" s="261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302"/>
      <c r="Q53" s="294"/>
      <c r="R53" s="294"/>
      <c r="S53" s="294"/>
      <c r="T53" s="294"/>
      <c r="U53" s="295"/>
      <c r="V53" s="303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3"/>
      <c r="AH53" s="60"/>
    </row>
    <row r="54" spans="1:34" s="114" customFormat="1" ht="15" customHeight="1" x14ac:dyDescent="0.2">
      <c r="A54" s="221"/>
      <c r="B54" s="112"/>
      <c r="C54" s="341"/>
      <c r="D54" s="46" t="s">
        <v>7</v>
      </c>
      <c r="E54" s="47"/>
      <c r="F54" s="47"/>
      <c r="G54" s="47"/>
      <c r="H54" s="47"/>
      <c r="I54" s="42"/>
      <c r="J54" s="41" t="s">
        <v>8</v>
      </c>
      <c r="K54" s="47"/>
      <c r="L54" s="47"/>
      <c r="M54" s="47"/>
      <c r="N54" s="47"/>
      <c r="O54" s="47"/>
      <c r="P54" s="42"/>
      <c r="Q54" s="41" t="s">
        <v>17</v>
      </c>
      <c r="R54" s="47"/>
      <c r="S54" s="47"/>
      <c r="T54" s="47"/>
      <c r="U54" s="47"/>
      <c r="V54" s="47"/>
      <c r="W54" s="47"/>
      <c r="X54" s="47"/>
      <c r="Y54" s="43" t="s">
        <v>9</v>
      </c>
      <c r="Z54" s="41"/>
      <c r="AA54" s="47"/>
      <c r="AB54" s="47"/>
      <c r="AC54" s="42"/>
      <c r="AD54" s="373" t="s">
        <v>304</v>
      </c>
      <c r="AE54" s="374"/>
      <c r="AF54" s="374"/>
      <c r="AG54" s="375"/>
      <c r="AH54" s="60"/>
    </row>
    <row r="55" spans="1:34" s="114" customFormat="1" ht="15" customHeight="1" x14ac:dyDescent="0.2">
      <c r="A55" s="224"/>
      <c r="B55" s="112"/>
      <c r="C55" s="341"/>
      <c r="D55" s="261"/>
      <c r="E55" s="262"/>
      <c r="F55" s="262"/>
      <c r="G55" s="262"/>
      <c r="H55" s="262"/>
      <c r="I55" s="302"/>
      <c r="J55" s="303"/>
      <c r="K55" s="262"/>
      <c r="L55" s="262"/>
      <c r="M55" s="262"/>
      <c r="N55" s="262"/>
      <c r="O55" s="262"/>
      <c r="P55" s="302"/>
      <c r="Q55" s="303"/>
      <c r="R55" s="262"/>
      <c r="S55" s="262"/>
      <c r="T55" s="262"/>
      <c r="U55" s="262"/>
      <c r="V55" s="262"/>
      <c r="W55" s="262"/>
      <c r="X55" s="262"/>
      <c r="Y55" s="364"/>
      <c r="Z55" s="365"/>
      <c r="AA55" s="365"/>
      <c r="AB55" s="365"/>
      <c r="AC55" s="366"/>
      <c r="AD55" s="339"/>
      <c r="AE55" s="294"/>
      <c r="AF55" s="294"/>
      <c r="AG55" s="307"/>
      <c r="AH55" s="60"/>
    </row>
    <row r="56" spans="1:34" s="114" customFormat="1" ht="15" customHeight="1" x14ac:dyDescent="0.2">
      <c r="A56" s="221"/>
      <c r="B56" s="112"/>
      <c r="C56" s="341"/>
      <c r="D56" s="36" t="s">
        <v>280</v>
      </c>
      <c r="E56" s="37"/>
      <c r="F56" s="37"/>
      <c r="G56" s="37"/>
      <c r="H56" s="38"/>
      <c r="I56" s="49" t="s">
        <v>281</v>
      </c>
      <c r="J56" s="37"/>
      <c r="K56" s="37"/>
      <c r="L56" s="37"/>
      <c r="M56" s="38"/>
      <c r="N56" s="49" t="s">
        <v>13</v>
      </c>
      <c r="O56" s="37"/>
      <c r="P56" s="37"/>
      <c r="Q56" s="37"/>
      <c r="R56" s="37"/>
      <c r="S56" s="37"/>
      <c r="T56" s="37"/>
      <c r="U56" s="38"/>
      <c r="V56" s="39" t="s">
        <v>14</v>
      </c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60"/>
    </row>
    <row r="57" spans="1:34" s="114" customFormat="1" ht="15" customHeight="1" x14ac:dyDescent="0.2">
      <c r="A57" s="221"/>
      <c r="B57" s="112"/>
      <c r="C57" s="342"/>
      <c r="D57" s="267"/>
      <c r="E57" s="268"/>
      <c r="F57" s="268"/>
      <c r="G57" s="268"/>
      <c r="H57" s="277"/>
      <c r="I57" s="276"/>
      <c r="J57" s="268"/>
      <c r="K57" s="268"/>
      <c r="L57" s="268"/>
      <c r="M57" s="277"/>
      <c r="N57" s="276"/>
      <c r="O57" s="268"/>
      <c r="P57" s="268"/>
      <c r="Q57" s="268"/>
      <c r="R57" s="268"/>
      <c r="S57" s="268"/>
      <c r="T57" s="268"/>
      <c r="U57" s="277"/>
      <c r="V57" s="304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6"/>
      <c r="AH57" s="60"/>
    </row>
    <row r="58" spans="1:34" s="114" customFormat="1" ht="3.95" customHeight="1" x14ac:dyDescent="0.2">
      <c r="A58" s="221"/>
      <c r="B58" s="11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60"/>
    </row>
    <row r="59" spans="1:34" s="114" customFormat="1" ht="30" customHeight="1" x14ac:dyDescent="0.2">
      <c r="A59" s="221"/>
      <c r="B59" s="112"/>
      <c r="C59" s="428" t="s">
        <v>19</v>
      </c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30"/>
      <c r="AH59" s="60"/>
    </row>
    <row r="60" spans="1:34" s="114" customFormat="1" ht="3.95" customHeight="1" x14ac:dyDescent="0.2">
      <c r="A60" s="221"/>
      <c r="B60" s="11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60"/>
    </row>
    <row r="61" spans="1:34" s="114" customFormat="1" ht="15" customHeight="1" x14ac:dyDescent="0.2">
      <c r="A61" s="221"/>
      <c r="B61" s="112"/>
      <c r="C61" s="414" t="s">
        <v>20</v>
      </c>
      <c r="D61" s="313"/>
      <c r="E61" s="313"/>
      <c r="F61" s="313"/>
      <c r="G61" s="313"/>
      <c r="H61" s="313"/>
      <c r="I61" s="313"/>
      <c r="J61" s="312" t="s">
        <v>21</v>
      </c>
      <c r="K61" s="313"/>
      <c r="L61" s="313"/>
      <c r="M61" s="313"/>
      <c r="N61" s="313"/>
      <c r="O61" s="313"/>
      <c r="P61" s="416"/>
      <c r="Q61" s="312" t="s">
        <v>23</v>
      </c>
      <c r="R61" s="313"/>
      <c r="S61" s="313"/>
      <c r="T61" s="313"/>
      <c r="U61" s="313"/>
      <c r="V61" s="313"/>
      <c r="W61" s="416"/>
      <c r="X61" s="309" t="s">
        <v>259</v>
      </c>
      <c r="Y61" s="310"/>
      <c r="Z61" s="310"/>
      <c r="AA61" s="311"/>
      <c r="AB61" s="312" t="s">
        <v>251</v>
      </c>
      <c r="AC61" s="313"/>
      <c r="AD61" s="313"/>
      <c r="AE61" s="313"/>
      <c r="AF61" s="313"/>
      <c r="AG61" s="314"/>
      <c r="AH61" s="60"/>
    </row>
    <row r="62" spans="1:34" s="114" customFormat="1" ht="20.100000000000001" customHeight="1" x14ac:dyDescent="0.2">
      <c r="A62" s="221"/>
      <c r="B62" s="112"/>
      <c r="C62" s="415"/>
      <c r="D62" s="294"/>
      <c r="E62" s="294"/>
      <c r="F62" s="294"/>
      <c r="G62" s="294"/>
      <c r="H62" s="294"/>
      <c r="I62" s="294"/>
      <c r="J62" s="417"/>
      <c r="K62" s="418"/>
      <c r="L62" s="418"/>
      <c r="M62" s="418"/>
      <c r="N62" s="418"/>
      <c r="O62" s="418"/>
      <c r="P62" s="419"/>
      <c r="Q62" s="420"/>
      <c r="R62" s="421"/>
      <c r="S62" s="421"/>
      <c r="T62" s="421"/>
      <c r="U62" s="421"/>
      <c r="V62" s="421"/>
      <c r="W62" s="422"/>
      <c r="X62" s="175"/>
      <c r="Y62" s="176"/>
      <c r="Z62" s="176"/>
      <c r="AA62" s="177"/>
      <c r="AB62" s="431" t="str">
        <f>IF(Turbo=2,"",IF(VALUE(Q62)=0,"",ROUND(VALUE(Q62)*1.7,2)))</f>
        <v/>
      </c>
      <c r="AC62" s="432"/>
      <c r="AD62" s="432"/>
      <c r="AE62" s="432"/>
      <c r="AF62" s="432"/>
      <c r="AG62" s="433"/>
      <c r="AH62" s="60"/>
    </row>
    <row r="63" spans="1:34" s="114" customFormat="1" ht="15" customHeight="1" x14ac:dyDescent="0.2">
      <c r="A63" s="221"/>
      <c r="B63" s="112"/>
      <c r="C63" s="457" t="s">
        <v>297</v>
      </c>
      <c r="D63" s="458"/>
      <c r="E63" s="458"/>
      <c r="F63" s="458"/>
      <c r="G63" s="458"/>
      <c r="H63" s="458"/>
      <c r="I63" s="459"/>
      <c r="J63" s="460" t="s">
        <v>298</v>
      </c>
      <c r="K63" s="458"/>
      <c r="L63" s="458"/>
      <c r="M63" s="458"/>
      <c r="N63" s="458"/>
      <c r="O63" s="458"/>
      <c r="P63" s="459"/>
      <c r="Q63" s="287" t="s">
        <v>22</v>
      </c>
      <c r="R63" s="271"/>
      <c r="S63" s="271"/>
      <c r="T63" s="271"/>
      <c r="U63" s="271"/>
      <c r="V63" s="271"/>
      <c r="W63" s="288"/>
      <c r="X63" s="284" t="s">
        <v>300</v>
      </c>
      <c r="Y63" s="285"/>
      <c r="Z63" s="285"/>
      <c r="AA63" s="286"/>
      <c r="AB63" s="315" t="s">
        <v>299</v>
      </c>
      <c r="AC63" s="316"/>
      <c r="AD63" s="316"/>
      <c r="AE63" s="316"/>
      <c r="AF63" s="316"/>
      <c r="AG63" s="317"/>
      <c r="AH63" s="60"/>
    </row>
    <row r="64" spans="1:34" s="114" customFormat="1" ht="20.100000000000001" customHeight="1" x14ac:dyDescent="0.2">
      <c r="A64" s="221"/>
      <c r="B64" s="112"/>
      <c r="C64" s="517" t="s">
        <v>377</v>
      </c>
      <c r="D64" s="518"/>
      <c r="E64" s="518"/>
      <c r="F64" s="518"/>
      <c r="G64" s="518"/>
      <c r="H64" s="518"/>
      <c r="I64" s="519"/>
      <c r="J64" s="394" t="str">
        <f>VLOOKUP(C64,' Datos de Organizadores '!U162:V184,2,)</f>
        <v>Categoría 1</v>
      </c>
      <c r="K64" s="395"/>
      <c r="L64" s="395"/>
      <c r="M64" s="395"/>
      <c r="N64" s="395"/>
      <c r="O64" s="395"/>
      <c r="P64" s="396"/>
      <c r="Q64" s="293"/>
      <c r="R64" s="294"/>
      <c r="S64" s="294"/>
      <c r="T64" s="294"/>
      <c r="U64" s="294"/>
      <c r="V64" s="294"/>
      <c r="W64" s="295"/>
      <c r="X64" s="175"/>
      <c r="Y64" s="176"/>
      <c r="Z64" s="176"/>
      <c r="AA64" s="177"/>
      <c r="AB64" s="281"/>
      <c r="AC64" s="282"/>
      <c r="AD64" s="282"/>
      <c r="AE64" s="282"/>
      <c r="AF64" s="282"/>
      <c r="AG64" s="283"/>
      <c r="AH64" s="60"/>
    </row>
    <row r="65" spans="1:35" s="114" customFormat="1" ht="23.25" customHeight="1" x14ac:dyDescent="0.2">
      <c r="A65" s="225"/>
      <c r="B65" s="219"/>
      <c r="C65" s="323" t="s">
        <v>305</v>
      </c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5"/>
      <c r="AH65" s="60"/>
    </row>
    <row r="66" spans="1:35" s="114" customFormat="1" ht="3.95" customHeight="1" x14ac:dyDescent="0.2">
      <c r="A66" s="221"/>
      <c r="B66" s="1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60"/>
    </row>
    <row r="67" spans="1:35" s="114" customFormat="1" ht="18" customHeight="1" x14ac:dyDescent="0.2">
      <c r="A67" s="221"/>
      <c r="B67" s="112"/>
      <c r="C67" s="326" t="s">
        <v>310</v>
      </c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8"/>
      <c r="AH67" s="60"/>
    </row>
    <row r="68" spans="1:35" s="114" customFormat="1" ht="3.95" customHeight="1" x14ac:dyDescent="0.2">
      <c r="A68" s="221"/>
      <c r="B68" s="112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60"/>
    </row>
    <row r="69" spans="1:35" s="114" customFormat="1" ht="18" customHeight="1" x14ac:dyDescent="0.2">
      <c r="A69" s="221"/>
      <c r="B69" s="112"/>
      <c r="C69" s="391" t="s">
        <v>303</v>
      </c>
      <c r="D69" s="392"/>
      <c r="E69" s="392"/>
      <c r="F69" s="392"/>
      <c r="G69" s="392"/>
      <c r="H69" s="392"/>
      <c r="I69" s="392"/>
      <c r="J69" s="391" t="s">
        <v>302</v>
      </c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3"/>
      <c r="AH69" s="60"/>
    </row>
    <row r="70" spans="1:35" s="114" customFormat="1" ht="12" customHeight="1" x14ac:dyDescent="0.2">
      <c r="A70" s="221"/>
      <c r="B70" s="112"/>
      <c r="C70" s="105"/>
      <c r="D70" s="104"/>
      <c r="E70" s="104"/>
      <c r="F70" s="104"/>
      <c r="G70" s="104"/>
      <c r="H70" s="104"/>
      <c r="I70" s="104"/>
      <c r="J70" s="105"/>
      <c r="K70" s="296" t="s">
        <v>368</v>
      </c>
      <c r="L70" s="444"/>
      <c r="M70" s="444"/>
      <c r="N70" s="444"/>
      <c r="O70" s="444"/>
      <c r="P70" s="444"/>
      <c r="Q70" s="444"/>
      <c r="R70" s="444"/>
      <c r="S70" s="172"/>
      <c r="T70" s="178"/>
      <c r="U70" s="198"/>
      <c r="V70" s="198"/>
      <c r="W70" s="32" t="s">
        <v>359</v>
      </c>
      <c r="X70" s="198"/>
      <c r="Y70" s="198"/>
      <c r="Z70" s="198"/>
      <c r="AA70" s="179"/>
      <c r="AB70" s="179"/>
      <c r="AC70" s="179"/>
      <c r="AD70" s="179"/>
      <c r="AE70" s="179"/>
      <c r="AF70" s="179"/>
      <c r="AG70" s="180"/>
      <c r="AH70" s="60"/>
    </row>
    <row r="71" spans="1:35" s="114" customFormat="1" ht="9.75" customHeight="1" x14ac:dyDescent="0.2">
      <c r="A71" s="221"/>
      <c r="B71" s="112"/>
      <c r="C71" s="13"/>
      <c r="D71" s="296"/>
      <c r="E71" s="296"/>
      <c r="F71" s="296"/>
      <c r="G71" s="296"/>
      <c r="H71" s="296"/>
      <c r="I71" s="296"/>
      <c r="J71" s="200"/>
      <c r="K71" s="32" t="s">
        <v>353</v>
      </c>
      <c r="L71" s="32"/>
      <c r="M71" s="32"/>
      <c r="N71" s="32"/>
      <c r="O71" s="32"/>
      <c r="P71" s="32"/>
      <c r="Q71" s="172"/>
      <c r="R71" s="197"/>
      <c r="S71" s="172"/>
      <c r="T71" s="197"/>
      <c r="U71" s="197"/>
      <c r="V71" s="197"/>
      <c r="W71" s="32" t="s">
        <v>361</v>
      </c>
      <c r="X71" s="32"/>
      <c r="Y71" s="32"/>
      <c r="Z71" s="32"/>
      <c r="AA71" s="32"/>
      <c r="AB71" s="32"/>
      <c r="AC71" s="32"/>
      <c r="AD71" s="32"/>
      <c r="AE71" s="32"/>
      <c r="AF71" s="32"/>
      <c r="AG71" s="165"/>
      <c r="AH71" s="60"/>
      <c r="AI71" s="196"/>
    </row>
    <row r="72" spans="1:35" s="114" customFormat="1" ht="3" customHeight="1" x14ac:dyDescent="0.2">
      <c r="A72" s="221"/>
      <c r="B72" s="112"/>
      <c r="C72" s="13"/>
      <c r="D72" s="195"/>
      <c r="E72" s="195"/>
      <c r="F72" s="195"/>
      <c r="G72" s="195"/>
      <c r="H72" s="195"/>
      <c r="I72" s="195"/>
      <c r="J72" s="201"/>
      <c r="K72" s="195"/>
      <c r="L72" s="195"/>
      <c r="M72" s="195"/>
      <c r="N72" s="195"/>
      <c r="O72" s="195"/>
      <c r="P72" s="195"/>
      <c r="Q72" s="172"/>
      <c r="R72" s="172"/>
      <c r="S72" s="172"/>
      <c r="T72" s="172"/>
      <c r="U72" s="172"/>
      <c r="V72" s="172"/>
      <c r="W72" s="32"/>
      <c r="X72" s="194"/>
      <c r="Y72" s="194"/>
      <c r="Z72" s="194"/>
      <c r="AA72" s="164"/>
      <c r="AB72" s="164"/>
      <c r="AC72" s="164"/>
      <c r="AD72" s="164"/>
      <c r="AE72" s="164"/>
      <c r="AF72" s="164"/>
      <c r="AG72" s="165"/>
      <c r="AH72" s="60"/>
    </row>
    <row r="73" spans="1:35" s="114" customFormat="1" ht="9.75" customHeight="1" x14ac:dyDescent="0.2">
      <c r="A73" s="221"/>
      <c r="B73" s="112"/>
      <c r="C73" s="13"/>
      <c r="D73" s="296" t="s">
        <v>370</v>
      </c>
      <c r="E73" s="296"/>
      <c r="F73" s="296"/>
      <c r="G73" s="296"/>
      <c r="H73" s="296"/>
      <c r="I73" s="296"/>
      <c r="J73" s="202"/>
      <c r="K73" s="32" t="s">
        <v>354</v>
      </c>
      <c r="L73" s="32"/>
      <c r="M73" s="32"/>
      <c r="N73" s="32"/>
      <c r="O73" s="32"/>
      <c r="P73" s="32"/>
      <c r="Q73" s="172"/>
      <c r="R73" s="197"/>
      <c r="S73" s="172"/>
      <c r="T73" s="197"/>
      <c r="U73" s="197"/>
      <c r="V73" s="197"/>
      <c r="W73" s="32" t="s">
        <v>362</v>
      </c>
      <c r="X73" s="32"/>
      <c r="Y73" s="32"/>
      <c r="Z73" s="32"/>
      <c r="AA73" s="32"/>
      <c r="AB73" s="32"/>
      <c r="AC73" s="32"/>
      <c r="AD73" s="32"/>
      <c r="AE73" s="32"/>
      <c r="AF73" s="32"/>
      <c r="AG73" s="165"/>
      <c r="AH73" s="60"/>
    </row>
    <row r="74" spans="1:35" s="114" customFormat="1" ht="3" customHeight="1" x14ac:dyDescent="0.2">
      <c r="A74" s="221"/>
      <c r="B74" s="112"/>
      <c r="C74" s="13"/>
      <c r="D74" s="195"/>
      <c r="E74" s="195"/>
      <c r="F74" s="195"/>
      <c r="G74" s="195"/>
      <c r="H74" s="195"/>
      <c r="I74" s="195"/>
      <c r="J74" s="201"/>
      <c r="K74" s="195"/>
      <c r="L74" s="195"/>
      <c r="M74" s="195"/>
      <c r="N74" s="195"/>
      <c r="O74" s="195"/>
      <c r="P74" s="195"/>
      <c r="Q74" s="172"/>
      <c r="R74" s="172"/>
      <c r="S74" s="172"/>
      <c r="T74" s="172"/>
      <c r="U74" s="172"/>
      <c r="V74" s="172"/>
      <c r="W74" s="32"/>
      <c r="X74" s="194"/>
      <c r="Y74" s="194"/>
      <c r="Z74" s="194"/>
      <c r="AA74" s="164"/>
      <c r="AB74" s="164"/>
      <c r="AC74" s="164"/>
      <c r="AD74" s="164"/>
      <c r="AE74" s="164"/>
      <c r="AF74" s="164"/>
      <c r="AG74" s="165"/>
      <c r="AH74" s="60"/>
    </row>
    <row r="75" spans="1:35" s="114" customFormat="1" ht="9.75" customHeight="1" x14ac:dyDescent="0.2">
      <c r="A75" s="221"/>
      <c r="B75" s="112"/>
      <c r="C75" s="162"/>
      <c r="D75" s="296" t="s">
        <v>369</v>
      </c>
      <c r="E75" s="296"/>
      <c r="F75" s="296"/>
      <c r="G75" s="296"/>
      <c r="H75" s="296"/>
      <c r="I75" s="296"/>
      <c r="J75" s="202"/>
      <c r="K75" s="32" t="s">
        <v>355</v>
      </c>
      <c r="L75" s="32"/>
      <c r="M75" s="32"/>
      <c r="N75" s="32"/>
      <c r="O75" s="32"/>
      <c r="P75" s="32"/>
      <c r="Q75" s="172"/>
      <c r="R75" s="197"/>
      <c r="S75" s="172"/>
      <c r="T75" s="197"/>
      <c r="U75" s="197"/>
      <c r="V75" s="197"/>
      <c r="W75" s="32" t="s">
        <v>416</v>
      </c>
      <c r="X75" s="32"/>
      <c r="Y75" s="32"/>
      <c r="Z75" s="32"/>
      <c r="AA75" s="32"/>
      <c r="AB75" s="32"/>
      <c r="AC75" s="32"/>
      <c r="AD75" s="32"/>
      <c r="AE75" s="32"/>
      <c r="AF75" s="32"/>
      <c r="AG75" s="165"/>
      <c r="AH75" s="60"/>
    </row>
    <row r="76" spans="1:35" s="114" customFormat="1" ht="3" customHeight="1" x14ac:dyDescent="0.2">
      <c r="A76" s="221"/>
      <c r="B76" s="112"/>
      <c r="C76" s="13"/>
      <c r="D76" s="195"/>
      <c r="E76" s="195"/>
      <c r="F76" s="195"/>
      <c r="G76" s="195"/>
      <c r="H76" s="195"/>
      <c r="I76" s="195"/>
      <c r="J76" s="201"/>
      <c r="K76" s="195"/>
      <c r="L76" s="195"/>
      <c r="M76" s="195"/>
      <c r="N76" s="195"/>
      <c r="O76" s="195"/>
      <c r="P76" s="195"/>
      <c r="Q76" s="172"/>
      <c r="R76" s="172"/>
      <c r="S76" s="172"/>
      <c r="T76" s="172"/>
      <c r="U76" s="172"/>
      <c r="V76" s="172"/>
      <c r="W76" s="32"/>
      <c r="X76" s="194"/>
      <c r="Y76" s="194"/>
      <c r="Z76" s="194"/>
      <c r="AA76" s="164"/>
      <c r="AB76" s="164"/>
      <c r="AC76" s="164"/>
      <c r="AD76" s="164"/>
      <c r="AE76" s="164"/>
      <c r="AF76" s="164"/>
      <c r="AG76" s="165"/>
      <c r="AH76" s="60"/>
    </row>
    <row r="77" spans="1:35" s="114" customFormat="1" ht="9.75" customHeight="1" x14ac:dyDescent="0.2">
      <c r="A77" s="221"/>
      <c r="B77" s="112"/>
      <c r="C77" s="162"/>
      <c r="D77" s="332" t="s">
        <v>367</v>
      </c>
      <c r="E77" s="332"/>
      <c r="F77" s="332"/>
      <c r="G77" s="332"/>
      <c r="H77" s="332"/>
      <c r="I77" s="332"/>
      <c r="J77" s="202"/>
      <c r="K77" s="32" t="s">
        <v>356</v>
      </c>
      <c r="L77" s="32"/>
      <c r="M77" s="32"/>
      <c r="N77" s="32"/>
      <c r="O77" s="32"/>
      <c r="P77" s="32"/>
      <c r="Q77" s="37"/>
      <c r="R77" s="197"/>
      <c r="S77" s="37"/>
      <c r="T77" s="197"/>
      <c r="U77" s="197"/>
      <c r="V77" s="197"/>
      <c r="W77" s="32" t="s">
        <v>417</v>
      </c>
      <c r="X77" s="32"/>
      <c r="Y77" s="32"/>
      <c r="Z77" s="32"/>
      <c r="AA77" s="32"/>
      <c r="AB77" s="32"/>
      <c r="AC77" s="32"/>
      <c r="AD77" s="32"/>
      <c r="AE77" s="32"/>
      <c r="AF77" s="32"/>
      <c r="AG77" s="127"/>
      <c r="AH77" s="60"/>
    </row>
    <row r="78" spans="1:35" s="114" customFormat="1" ht="3" customHeight="1" x14ac:dyDescent="0.2">
      <c r="A78" s="221"/>
      <c r="B78" s="112"/>
      <c r="C78" s="162"/>
      <c r="D78" s="195"/>
      <c r="E78" s="195"/>
      <c r="F78" s="195"/>
      <c r="G78" s="195"/>
      <c r="H78" s="195"/>
      <c r="I78" s="195"/>
      <c r="J78" s="203"/>
      <c r="K78" s="195"/>
      <c r="L78" s="195"/>
      <c r="M78" s="195"/>
      <c r="N78" s="195"/>
      <c r="O78" s="195"/>
      <c r="P78" s="195"/>
      <c r="Q78" s="37"/>
      <c r="R78" s="37"/>
      <c r="S78" s="37"/>
      <c r="T78" s="37"/>
      <c r="U78" s="37"/>
      <c r="V78" s="37"/>
      <c r="W78" s="173"/>
      <c r="X78" s="173"/>
      <c r="Y78" s="173"/>
      <c r="Z78" s="173"/>
      <c r="AA78" s="160"/>
      <c r="AB78" s="160"/>
      <c r="AC78" s="160"/>
      <c r="AD78" s="160"/>
      <c r="AE78" s="160"/>
      <c r="AF78" s="160"/>
      <c r="AG78" s="161"/>
      <c r="AH78" s="60"/>
    </row>
    <row r="79" spans="1:35" s="114" customFormat="1" ht="9.75" customHeight="1" x14ac:dyDescent="0.2">
      <c r="A79" s="221"/>
      <c r="B79" s="112"/>
      <c r="C79" s="162"/>
      <c r="D79" s="332"/>
      <c r="E79" s="332"/>
      <c r="F79" s="332"/>
      <c r="G79" s="332"/>
      <c r="H79" s="332"/>
      <c r="I79" s="332"/>
      <c r="J79" s="202"/>
      <c r="K79" s="32" t="s">
        <v>357</v>
      </c>
      <c r="L79" s="104"/>
      <c r="M79" s="104"/>
      <c r="N79" s="104"/>
      <c r="O79" s="104"/>
      <c r="P79" s="104"/>
      <c r="Q79" s="37"/>
      <c r="R79" s="197"/>
      <c r="S79" s="37"/>
      <c r="T79" s="197"/>
      <c r="U79" s="197"/>
      <c r="V79" s="197"/>
      <c r="W79" s="234" t="s">
        <v>371</v>
      </c>
      <c r="X79" s="32"/>
      <c r="Y79" s="32"/>
      <c r="Z79" s="32"/>
      <c r="AA79" s="32"/>
      <c r="AB79" s="32"/>
      <c r="AC79" s="32"/>
      <c r="AD79" s="32"/>
      <c r="AE79" s="32"/>
      <c r="AF79" s="32"/>
      <c r="AG79" s="127"/>
      <c r="AH79" s="60"/>
    </row>
    <row r="80" spans="1:35" s="114" customFormat="1" ht="3" customHeight="1" x14ac:dyDescent="0.2">
      <c r="A80" s="221"/>
      <c r="B80" s="112"/>
      <c r="C80" s="162"/>
      <c r="D80" s="104"/>
      <c r="E80" s="104"/>
      <c r="F80" s="104"/>
      <c r="G80" s="104"/>
      <c r="H80" s="104"/>
      <c r="I80" s="104"/>
      <c r="J80" s="204"/>
      <c r="K80" s="104"/>
      <c r="L80" s="104"/>
      <c r="M80" s="104"/>
      <c r="N80" s="104"/>
      <c r="O80" s="104"/>
      <c r="P80" s="104"/>
      <c r="Q80" s="37"/>
      <c r="R80" s="197"/>
      <c r="S80" s="37"/>
      <c r="T80" s="197"/>
      <c r="U80" s="197"/>
      <c r="V80" s="197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27"/>
      <c r="AH80" s="60"/>
    </row>
    <row r="81" spans="1:35" s="114" customFormat="1" ht="9.75" customHeight="1" x14ac:dyDescent="0.2">
      <c r="A81" s="221"/>
      <c r="B81" s="112"/>
      <c r="C81" s="162"/>
      <c r="D81" s="332"/>
      <c r="E81" s="332"/>
      <c r="F81" s="332"/>
      <c r="G81" s="332"/>
      <c r="H81" s="332"/>
      <c r="I81" s="332"/>
      <c r="J81" s="202"/>
      <c r="K81" s="32" t="s">
        <v>358</v>
      </c>
      <c r="L81" s="104"/>
      <c r="M81" s="104"/>
      <c r="N81" s="104"/>
      <c r="O81" s="104"/>
      <c r="P81" s="104"/>
      <c r="Q81" s="37"/>
      <c r="R81" s="197"/>
      <c r="S81" s="37"/>
      <c r="T81" s="197"/>
      <c r="U81" s="197"/>
      <c r="W81" s="234" t="s">
        <v>372</v>
      </c>
      <c r="AD81" s="37"/>
      <c r="AE81" s="197"/>
      <c r="AF81" s="37"/>
      <c r="AG81" s="206"/>
      <c r="AH81" s="197"/>
      <c r="AI81" s="197"/>
    </row>
    <row r="82" spans="1:35" s="114" customFormat="1" ht="15" customHeight="1" x14ac:dyDescent="0.2">
      <c r="A82" s="221"/>
      <c r="B82" s="112"/>
      <c r="C82" s="30"/>
      <c r="D82" s="31"/>
      <c r="E82" s="31"/>
      <c r="F82" s="31"/>
      <c r="G82" s="31"/>
      <c r="H82" s="31"/>
      <c r="I82" s="31"/>
      <c r="J82" s="205"/>
      <c r="K82" s="129" t="s">
        <v>360</v>
      </c>
      <c r="L82" s="61"/>
      <c r="M82" s="199"/>
      <c r="N82" s="199"/>
      <c r="O82" s="199"/>
      <c r="P82" s="199"/>
      <c r="Q82" s="199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63"/>
      <c r="AH82" s="60"/>
    </row>
    <row r="83" spans="1:35" s="114" customFormat="1" ht="6.75" customHeight="1" x14ac:dyDescent="0.2">
      <c r="A83" s="221"/>
      <c r="B83" s="11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60"/>
    </row>
    <row r="84" spans="1:35" s="114" customFormat="1" ht="11.1" customHeight="1" x14ac:dyDescent="0.2">
      <c r="A84" s="221"/>
      <c r="B84" s="112"/>
      <c r="C84" s="159" t="s">
        <v>282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8"/>
      <c r="Q84" s="159" t="s">
        <v>283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8"/>
      <c r="AH84" s="60"/>
    </row>
    <row r="85" spans="1:35" s="114" customFormat="1" ht="14.1" customHeight="1" x14ac:dyDescent="0.2">
      <c r="A85" s="221"/>
      <c r="B85" s="112"/>
      <c r="C85" s="398" t="str">
        <f>V42&amp;" "&amp;D42&amp;" "&amp;L42</f>
        <v xml:space="preserve">  </v>
      </c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400"/>
      <c r="Q85" s="398" t="str">
        <f>V51&amp;" "&amp;D51&amp;" "&amp;L51</f>
        <v xml:space="preserve">  </v>
      </c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400"/>
      <c r="AH85" s="60"/>
    </row>
    <row r="86" spans="1:35" s="114" customFormat="1" ht="3.95" customHeight="1" x14ac:dyDescent="0.2">
      <c r="A86" s="221"/>
      <c r="B86" s="11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60"/>
    </row>
    <row r="87" spans="1:35" s="114" customFormat="1" ht="30" customHeight="1" x14ac:dyDescent="0.2">
      <c r="A87" s="221"/>
      <c r="B87" s="112"/>
      <c r="C87" s="326" t="s">
        <v>26</v>
      </c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8"/>
      <c r="AH87" s="60"/>
    </row>
    <row r="88" spans="1:35" s="114" customFormat="1" ht="3.95" customHeight="1" x14ac:dyDescent="0.2">
      <c r="A88" s="221"/>
      <c r="B88" s="11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60"/>
    </row>
    <row r="89" spans="1:35" s="114" customFormat="1" ht="15" customHeight="1" x14ac:dyDescent="0.2">
      <c r="A89" s="221"/>
      <c r="B89" s="112"/>
      <c r="C89" s="410" t="s">
        <v>26</v>
      </c>
      <c r="D89" s="330"/>
      <c r="E89" s="330"/>
      <c r="F89" s="330"/>
      <c r="G89" s="330"/>
      <c r="H89" s="330"/>
      <c r="I89" s="411"/>
      <c r="J89" s="330" t="s">
        <v>29</v>
      </c>
      <c r="K89" s="330"/>
      <c r="L89" s="330"/>
      <c r="M89" s="330"/>
      <c r="N89" s="330"/>
      <c r="O89" s="330"/>
      <c r="P89" s="411"/>
      <c r="Q89" s="330" t="s">
        <v>236</v>
      </c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1"/>
      <c r="AH89" s="60"/>
    </row>
    <row r="90" spans="1:35" s="114" customFormat="1" ht="15" customHeight="1" x14ac:dyDescent="0.2">
      <c r="A90" s="221"/>
      <c r="B90" s="112"/>
      <c r="C90" s="13"/>
      <c r="D90" s="32" t="s">
        <v>28</v>
      </c>
      <c r="E90" s="14"/>
      <c r="F90" s="14"/>
      <c r="G90" s="14"/>
      <c r="H90" s="14"/>
      <c r="I90" s="20"/>
      <c r="J90" s="14"/>
      <c r="K90" s="14"/>
      <c r="L90" s="296" t="s">
        <v>88</v>
      </c>
      <c r="M90" s="296"/>
      <c r="N90" s="296"/>
      <c r="O90" s="296"/>
      <c r="P90" s="397"/>
      <c r="Q90" s="14"/>
      <c r="R90" s="390" t="s">
        <v>32</v>
      </c>
      <c r="S90" s="390"/>
      <c r="T90" s="390"/>
      <c r="U90" s="390"/>
      <c r="V90" s="390"/>
      <c r="W90" s="390"/>
      <c r="X90" s="390"/>
      <c r="Y90" s="390"/>
      <c r="Z90" s="185"/>
      <c r="AA90" s="390" t="s">
        <v>33</v>
      </c>
      <c r="AB90" s="390"/>
      <c r="AC90" s="390"/>
      <c r="AD90" s="186"/>
      <c r="AE90" s="297" t="s">
        <v>308</v>
      </c>
      <c r="AF90" s="297"/>
      <c r="AG90" s="15"/>
      <c r="AH90" s="60"/>
    </row>
    <row r="91" spans="1:35" s="114" customFormat="1" ht="3" customHeight="1" x14ac:dyDescent="0.2">
      <c r="A91" s="221"/>
      <c r="B91" s="112"/>
      <c r="C91" s="13"/>
      <c r="D91" s="296" t="s">
        <v>27</v>
      </c>
      <c r="E91" s="296"/>
      <c r="F91" s="296"/>
      <c r="G91" s="296"/>
      <c r="H91" s="296"/>
      <c r="I91" s="397"/>
      <c r="J91" s="14"/>
      <c r="K91" s="14"/>
      <c r="L91" s="32"/>
      <c r="M91" s="32"/>
      <c r="N91" s="32"/>
      <c r="O91" s="32"/>
      <c r="P91" s="98"/>
      <c r="Q91" s="14"/>
      <c r="R91" s="186"/>
      <c r="S91" s="186"/>
      <c r="T91" s="186"/>
      <c r="U91" s="186"/>
      <c r="V91" s="186"/>
      <c r="W91" s="186"/>
      <c r="X91" s="186"/>
      <c r="Y91" s="186"/>
      <c r="Z91" s="37"/>
      <c r="AA91" s="47"/>
      <c r="AB91" s="47"/>
      <c r="AC91" s="47"/>
      <c r="AD91" s="186"/>
      <c r="AE91" s="186"/>
      <c r="AF91" s="186"/>
      <c r="AG91" s="15"/>
      <c r="AH91" s="60"/>
    </row>
    <row r="92" spans="1:35" s="114" customFormat="1" ht="15" customHeight="1" x14ac:dyDescent="0.2">
      <c r="A92" s="221"/>
      <c r="B92" s="112"/>
      <c r="C92" s="13"/>
      <c r="D92" s="296"/>
      <c r="E92" s="296"/>
      <c r="F92" s="296"/>
      <c r="G92" s="296"/>
      <c r="H92" s="296"/>
      <c r="I92" s="397"/>
      <c r="J92" s="14"/>
      <c r="K92" s="14"/>
      <c r="L92" s="336" t="s">
        <v>229</v>
      </c>
      <c r="M92" s="336"/>
      <c r="N92" s="336"/>
      <c r="O92" s="336"/>
      <c r="P92" s="337"/>
      <c r="Q92" s="14"/>
      <c r="R92" s="33" t="s">
        <v>30</v>
      </c>
      <c r="S92" s="32"/>
      <c r="T92" s="32"/>
      <c r="U92" s="32"/>
      <c r="V92" s="32"/>
      <c r="W92" s="32"/>
      <c r="X92" s="32"/>
      <c r="Y92" s="32"/>
      <c r="Z92" s="184"/>
      <c r="AA92" s="292">
        <f>IF(Publicidad=1,' Derechos de Inscripción '!J29,' Derechos de Inscripción '!M29)</f>
        <v>485</v>
      </c>
      <c r="AB92" s="292"/>
      <c r="AC92" s="292"/>
      <c r="AD92" s="186"/>
      <c r="AE92" s="291">
        <f>IF(IVA=1,' Datos de Organizadores '!$T$23,0)</f>
        <v>0</v>
      </c>
      <c r="AF92" s="291"/>
      <c r="AG92" s="15"/>
      <c r="AH92" s="60"/>
    </row>
    <row r="93" spans="1:35" s="114" customFormat="1" ht="15" customHeight="1" x14ac:dyDescent="0.2">
      <c r="A93" s="221"/>
      <c r="B93" s="112"/>
      <c r="C93" s="401" t="s">
        <v>261</v>
      </c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3"/>
      <c r="Q93" s="14"/>
      <c r="R93" s="33" t="s">
        <v>306</v>
      </c>
      <c r="S93" s="14"/>
      <c r="T93" s="14"/>
      <c r="U93" s="14"/>
      <c r="V93" s="14"/>
      <c r="W93" s="14"/>
      <c r="X93" s="32"/>
      <c r="Y93" s="32"/>
      <c r="Z93" s="184"/>
      <c r="AA93" s="292">
        <f>IF(Shakedown=FALSE,0,IF(Publicidad=1,' Derechos de Inscripción '!J31,' Derechos de Inscripción '!M31))</f>
        <v>0</v>
      </c>
      <c r="AB93" s="292"/>
      <c r="AC93" s="292"/>
      <c r="AD93" s="186"/>
      <c r="AE93" s="291">
        <f>IF(IVA=1,' Datos de Organizadores '!$T$23,0)</f>
        <v>0</v>
      </c>
      <c r="AF93" s="291"/>
      <c r="AG93" s="15"/>
      <c r="AH93" s="60"/>
    </row>
    <row r="94" spans="1:35" s="114" customFormat="1" ht="14.1" customHeight="1" x14ac:dyDescent="0.2">
      <c r="A94" s="221"/>
      <c r="B94" s="112"/>
      <c r="C94" s="99" t="s">
        <v>234</v>
      </c>
      <c r="D94" s="32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90"/>
      <c r="Q94" s="14"/>
      <c r="R94" s="33" t="s">
        <v>230</v>
      </c>
      <c r="S94" s="14"/>
      <c r="T94" s="14"/>
      <c r="U94" s="14"/>
      <c r="V94" s="14"/>
      <c r="W94" s="14"/>
      <c r="X94" s="32"/>
      <c r="Y94" s="32"/>
      <c r="Z94" s="184"/>
      <c r="AA94" s="292">
        <f>IF(Auxiliar=TRUE,' Derechos de Inscripción '!J30,0)</f>
        <v>0</v>
      </c>
      <c r="AB94" s="292"/>
      <c r="AC94" s="292"/>
      <c r="AD94" s="186"/>
      <c r="AE94" s="291">
        <f>IF(IVA=1,' Datos de Organizadores '!$T$23,0)</f>
        <v>0</v>
      </c>
      <c r="AF94" s="291"/>
      <c r="AG94" s="15"/>
      <c r="AH94" s="60"/>
    </row>
    <row r="95" spans="1:35" s="114" customFormat="1" ht="14.1" customHeight="1" x14ac:dyDescent="0.2">
      <c r="A95" s="221"/>
      <c r="B95" s="112"/>
      <c r="C95" s="99" t="s">
        <v>235</v>
      </c>
      <c r="D95" s="32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90"/>
      <c r="Q95" s="14"/>
      <c r="R95" s="187"/>
      <c r="S95" s="186"/>
      <c r="T95" s="186"/>
      <c r="U95" s="186"/>
      <c r="V95" s="186"/>
      <c r="W95" s="186"/>
      <c r="X95" s="186"/>
      <c r="Y95" s="186"/>
      <c r="Z95" s="184"/>
      <c r="AA95" s="425"/>
      <c r="AB95" s="425"/>
      <c r="AC95" s="425"/>
      <c r="AD95" s="37"/>
      <c r="AE95" s="291"/>
      <c r="AF95" s="291"/>
      <c r="AG95" s="15"/>
      <c r="AH95" s="60"/>
    </row>
    <row r="96" spans="1:35" s="114" customFormat="1" ht="14.1" customHeight="1" x14ac:dyDescent="0.2">
      <c r="A96" s="221"/>
      <c r="B96" s="112"/>
      <c r="C96" s="99" t="s">
        <v>233</v>
      </c>
      <c r="D96" s="32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90"/>
      <c r="Q96" s="14"/>
      <c r="R96" s="33"/>
      <c r="S96" s="14"/>
      <c r="T96" s="14"/>
      <c r="U96" s="14"/>
      <c r="V96" s="423"/>
      <c r="W96" s="423"/>
      <c r="X96" s="423"/>
      <c r="Y96" s="423"/>
      <c r="Z96" s="423"/>
      <c r="AA96" s="406">
        <f>SUM(AA92:AC95)</f>
        <v>485</v>
      </c>
      <c r="AB96" s="406"/>
      <c r="AC96" s="406"/>
      <c r="AD96" s="184"/>
      <c r="AE96" s="184"/>
      <c r="AF96" s="184"/>
      <c r="AG96" s="15"/>
      <c r="AH96" s="60"/>
    </row>
    <row r="97" spans="1:34" s="114" customFormat="1" ht="14.1" customHeight="1" x14ac:dyDescent="0.2">
      <c r="A97" s="221"/>
      <c r="B97" s="112"/>
      <c r="C97" s="99" t="s">
        <v>232</v>
      </c>
      <c r="D97" s="32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90"/>
      <c r="Q97" s="14"/>
      <c r="R97" s="187"/>
      <c r="S97" s="409" t="s">
        <v>249</v>
      </c>
      <c r="T97" s="409"/>
      <c r="U97" s="408">
        <f>IF(IVA=1,' Datos de Organizadores '!$T$23,0)</f>
        <v>0</v>
      </c>
      <c r="V97" s="408"/>
      <c r="W97" s="190" t="s">
        <v>309</v>
      </c>
      <c r="X97" s="404">
        <f>SUM(AA92:AC94)</f>
        <v>485</v>
      </c>
      <c r="Y97" s="405"/>
      <c r="Z97" s="405"/>
      <c r="AA97" s="292">
        <f>AA92*AE92+AA93*AE93+AA94*AE94</f>
        <v>0</v>
      </c>
      <c r="AB97" s="292"/>
      <c r="AC97" s="292"/>
      <c r="AD97" s="184"/>
      <c r="AE97" s="184"/>
      <c r="AF97" s="184"/>
      <c r="AG97" s="15"/>
      <c r="AH97" s="60"/>
    </row>
    <row r="98" spans="1:34" s="114" customFormat="1" ht="14.1" customHeight="1" x14ac:dyDescent="0.2">
      <c r="A98" s="221"/>
      <c r="B98" s="112"/>
      <c r="C98" s="412" t="s">
        <v>231</v>
      </c>
      <c r="D98" s="413"/>
      <c r="E98" s="318"/>
      <c r="F98" s="318"/>
      <c r="G98" s="100" t="s">
        <v>7</v>
      </c>
      <c r="H98" s="14"/>
      <c r="I98" s="318"/>
      <c r="J98" s="318"/>
      <c r="K98" s="318"/>
      <c r="L98" s="318"/>
      <c r="M98" s="318"/>
      <c r="N98" s="318"/>
      <c r="O98" s="318"/>
      <c r="P98" s="329"/>
      <c r="Q98" s="166"/>
      <c r="R98" s="37"/>
      <c r="S98" s="409"/>
      <c r="T98" s="409"/>
      <c r="U98" s="408"/>
      <c r="V98" s="408"/>
      <c r="W98" s="190"/>
      <c r="X98" s="404"/>
      <c r="Y98" s="405"/>
      <c r="Z98" s="405"/>
      <c r="AA98" s="425"/>
      <c r="AB98" s="425"/>
      <c r="AC98" s="425"/>
      <c r="AD98" s="37"/>
      <c r="AE98" s="37"/>
      <c r="AF98" s="37"/>
      <c r="AG98" s="15"/>
      <c r="AH98" s="60"/>
    </row>
    <row r="99" spans="1:34" s="114" customFormat="1" ht="15" customHeight="1" x14ac:dyDescent="0.2">
      <c r="A99" s="221"/>
      <c r="B99" s="112"/>
      <c r="C99" s="121" t="s">
        <v>260</v>
      </c>
      <c r="D99" s="122"/>
      <c r="E99" s="122"/>
      <c r="F99" s="122"/>
      <c r="G99" s="125"/>
      <c r="H99" s="125"/>
      <c r="I99" s="125"/>
      <c r="J99" s="125"/>
      <c r="K99" s="192"/>
      <c r="L99" s="125"/>
      <c r="M99" s="125"/>
      <c r="N99" s="125"/>
      <c r="O99" s="125"/>
      <c r="P99" s="123"/>
      <c r="Q99" s="126"/>
      <c r="R99" s="33"/>
      <c r="S99" s="191"/>
      <c r="T99" s="191"/>
      <c r="U99" s="191"/>
      <c r="V99" s="423" t="s">
        <v>31</v>
      </c>
      <c r="W99" s="423"/>
      <c r="X99" s="423"/>
      <c r="Y99" s="423"/>
      <c r="Z99" s="423"/>
      <c r="AA99" s="406">
        <f>SUM(AA96:AC98)</f>
        <v>485</v>
      </c>
      <c r="AB99" s="406"/>
      <c r="AC99" s="406"/>
      <c r="AD99" s="184"/>
      <c r="AE99" s="184"/>
      <c r="AF99" s="184"/>
      <c r="AG99" s="127"/>
      <c r="AH99" s="60"/>
    </row>
    <row r="100" spans="1:34" s="114" customFormat="1" ht="9.9499999999999993" customHeight="1" thickBot="1" x14ac:dyDescent="0.25">
      <c r="A100" s="221"/>
      <c r="B100" s="112"/>
      <c r="C100" s="13"/>
      <c r="D100" s="296" t="s">
        <v>262</v>
      </c>
      <c r="E100" s="296"/>
      <c r="F100" s="296"/>
      <c r="G100" s="296"/>
      <c r="H100" s="426" t="str">
        <f>IF(Efectivo=2,"Consulte el Reglamento Particular o la Web del Rallye para obtener el nº de cuenta","")</f>
        <v>Consulte el Reglamento Particular o la Web del Rallye para obtener el nº de cuenta</v>
      </c>
      <c r="I100" s="426"/>
      <c r="J100" s="426"/>
      <c r="K100" s="426"/>
      <c r="L100" s="426"/>
      <c r="M100" s="426"/>
      <c r="N100" s="426"/>
      <c r="O100" s="426"/>
      <c r="P100" s="20"/>
      <c r="Q100" s="126"/>
      <c r="R100" s="33"/>
      <c r="S100" s="191"/>
      <c r="T100" s="191"/>
      <c r="U100" s="191"/>
      <c r="V100" s="424"/>
      <c r="W100" s="424"/>
      <c r="X100" s="424"/>
      <c r="Y100" s="424"/>
      <c r="Z100" s="424"/>
      <c r="AA100" s="407"/>
      <c r="AB100" s="407"/>
      <c r="AC100" s="407"/>
      <c r="AD100" s="188"/>
      <c r="AE100" s="188"/>
      <c r="AF100" s="188"/>
      <c r="AG100" s="127"/>
      <c r="AH100" s="60"/>
    </row>
    <row r="101" spans="1:34" s="114" customFormat="1" ht="9.9499999999999993" customHeight="1" thickTop="1" x14ac:dyDescent="0.2">
      <c r="A101" s="221"/>
      <c r="B101" s="112"/>
      <c r="C101" s="13"/>
      <c r="D101" s="296"/>
      <c r="E101" s="296"/>
      <c r="F101" s="296"/>
      <c r="G101" s="296"/>
      <c r="H101" s="426"/>
      <c r="I101" s="426"/>
      <c r="J101" s="426"/>
      <c r="K101" s="426"/>
      <c r="L101" s="426"/>
      <c r="M101" s="426"/>
      <c r="N101" s="426"/>
      <c r="O101" s="426"/>
      <c r="P101" s="20"/>
      <c r="Q101" s="126"/>
      <c r="R101" s="183"/>
      <c r="S101" s="183"/>
      <c r="T101" s="183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27"/>
      <c r="AH101" s="60"/>
    </row>
    <row r="102" spans="1:34" s="114" customFormat="1" ht="15" customHeight="1" x14ac:dyDescent="0.2">
      <c r="A102" s="221"/>
      <c r="B102" s="112"/>
      <c r="C102" s="30"/>
      <c r="D102" s="34" t="s">
        <v>263</v>
      </c>
      <c r="E102" s="31"/>
      <c r="F102" s="31"/>
      <c r="G102" s="34"/>
      <c r="H102" s="427"/>
      <c r="I102" s="427"/>
      <c r="J102" s="427"/>
      <c r="K102" s="427"/>
      <c r="L102" s="427"/>
      <c r="M102" s="427"/>
      <c r="N102" s="427"/>
      <c r="O102" s="427"/>
      <c r="P102" s="35"/>
      <c r="Q102" s="128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129"/>
      <c r="AH102" s="60"/>
    </row>
    <row r="103" spans="1:34" s="114" customFormat="1" ht="15" customHeight="1" x14ac:dyDescent="0.15">
      <c r="A103" s="221"/>
      <c r="B103" s="112"/>
      <c r="C103" s="14"/>
      <c r="D103" s="32"/>
      <c r="E103" s="14"/>
      <c r="F103" s="14"/>
      <c r="G103" s="32"/>
      <c r="H103" s="227"/>
      <c r="I103" s="227"/>
      <c r="J103" s="227"/>
      <c r="K103" s="227"/>
      <c r="L103" s="227"/>
      <c r="M103" s="227"/>
      <c r="N103" s="227"/>
      <c r="O103" s="227"/>
      <c r="P103" s="14"/>
      <c r="Q103" s="32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32"/>
      <c r="AH103" s="112"/>
    </row>
    <row r="104" spans="1:34" s="114" customFormat="1" ht="15" customHeight="1" x14ac:dyDescent="0.2">
      <c r="A104" s="221"/>
      <c r="B104" s="112"/>
      <c r="C104" s="272" t="s">
        <v>373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112"/>
    </row>
    <row r="105" spans="1:34" s="155" customFormat="1" ht="49.9" customHeight="1" x14ac:dyDescent="0.2">
      <c r="A105" s="221"/>
      <c r="C105" s="238" t="s">
        <v>374</v>
      </c>
      <c r="D105" s="236"/>
      <c r="E105" s="237"/>
      <c r="F105" s="273" t="s">
        <v>376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5"/>
    </row>
    <row r="106" spans="1:34" s="155" customFormat="1" ht="49.9" customHeight="1" x14ac:dyDescent="0.2">
      <c r="A106" s="221"/>
      <c r="C106" s="273" t="s">
        <v>375</v>
      </c>
      <c r="D106" s="274"/>
      <c r="E106" s="275"/>
      <c r="F106" s="273" t="s">
        <v>376</v>
      </c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5"/>
    </row>
    <row r="107" spans="1:34" s="114" customFormat="1" ht="28.9" customHeight="1" x14ac:dyDescent="0.2">
      <c r="A107" s="221"/>
      <c r="B107" s="112"/>
      <c r="C107" s="326" t="s">
        <v>35</v>
      </c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8"/>
      <c r="AH107" s="60"/>
    </row>
    <row r="108" spans="1:34" s="114" customFormat="1" ht="3.95" customHeight="1" x14ac:dyDescent="0.2">
      <c r="A108" s="221"/>
      <c r="B108" s="112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60"/>
    </row>
    <row r="109" spans="1:34" s="114" customFormat="1" ht="15" customHeight="1" x14ac:dyDescent="0.2">
      <c r="A109" s="221"/>
      <c r="B109" s="112"/>
      <c r="C109" s="264" t="s">
        <v>36</v>
      </c>
      <c r="D109" s="265"/>
      <c r="E109" s="265"/>
      <c r="F109" s="265"/>
      <c r="G109" s="265"/>
      <c r="H109" s="266"/>
      <c r="I109" s="264" t="s">
        <v>37</v>
      </c>
      <c r="J109" s="265"/>
      <c r="K109" s="265"/>
      <c r="L109" s="265"/>
      <c r="M109" s="265"/>
      <c r="N109" s="265"/>
      <c r="O109" s="266"/>
      <c r="P109" s="264" t="s">
        <v>291</v>
      </c>
      <c r="Q109" s="265"/>
      <c r="R109" s="265"/>
      <c r="S109" s="265"/>
      <c r="T109" s="265"/>
      <c r="U109" s="265"/>
      <c r="V109" s="265"/>
      <c r="W109" s="265"/>
      <c r="X109" s="265"/>
      <c r="Y109" s="266"/>
      <c r="Z109" s="264" t="s">
        <v>292</v>
      </c>
      <c r="AA109" s="265"/>
      <c r="AB109" s="265"/>
      <c r="AC109" s="265"/>
      <c r="AD109" s="265"/>
      <c r="AE109" s="265"/>
      <c r="AF109" s="265"/>
      <c r="AG109" s="266"/>
      <c r="AH109" s="60"/>
    </row>
    <row r="110" spans="1:34" s="114" customFormat="1" ht="11.1" customHeight="1" x14ac:dyDescent="0.2">
      <c r="A110" s="221"/>
      <c r="B110" s="112"/>
      <c r="C110" s="19" t="s">
        <v>1</v>
      </c>
      <c r="D110" s="26"/>
      <c r="E110" s="26"/>
      <c r="F110" s="26"/>
      <c r="G110" s="26"/>
      <c r="H110" s="27"/>
      <c r="I110" s="19" t="s">
        <v>1</v>
      </c>
      <c r="J110" s="26"/>
      <c r="K110" s="26"/>
      <c r="L110" s="26"/>
      <c r="M110" s="26"/>
      <c r="N110" s="26"/>
      <c r="O110" s="27"/>
      <c r="P110" s="19" t="s">
        <v>20</v>
      </c>
      <c r="Q110" s="26"/>
      <c r="R110" s="26"/>
      <c r="S110" s="26"/>
      <c r="T110" s="26"/>
      <c r="U110" s="26"/>
      <c r="V110" s="26"/>
      <c r="W110" s="26"/>
      <c r="X110" s="26"/>
      <c r="Y110" s="27"/>
      <c r="Z110" s="270" t="s">
        <v>20</v>
      </c>
      <c r="AA110" s="271"/>
      <c r="AB110" s="271"/>
      <c r="AC110" s="26"/>
      <c r="AD110" s="26"/>
      <c r="AE110" s="26"/>
      <c r="AF110" s="26"/>
      <c r="AG110" s="27"/>
      <c r="AH110" s="60"/>
    </row>
    <row r="111" spans="1:34" s="114" customFormat="1" ht="14.1" customHeight="1" x14ac:dyDescent="0.2">
      <c r="A111" s="221"/>
      <c r="B111" s="112"/>
      <c r="C111" s="261"/>
      <c r="D111" s="262"/>
      <c r="E111" s="262"/>
      <c r="F111" s="262"/>
      <c r="G111" s="262"/>
      <c r="H111" s="263"/>
      <c r="I111" s="261"/>
      <c r="J111" s="262"/>
      <c r="K111" s="262"/>
      <c r="L111" s="262"/>
      <c r="M111" s="262"/>
      <c r="N111" s="262"/>
      <c r="O111" s="263"/>
      <c r="P111" s="261"/>
      <c r="Q111" s="262"/>
      <c r="R111" s="262"/>
      <c r="S111" s="262"/>
      <c r="T111" s="262"/>
      <c r="U111" s="262"/>
      <c r="V111" s="262"/>
      <c r="W111" s="262"/>
      <c r="X111" s="262"/>
      <c r="Y111" s="263"/>
      <c r="Z111" s="261"/>
      <c r="AA111" s="262"/>
      <c r="AB111" s="262"/>
      <c r="AC111" s="262"/>
      <c r="AD111" s="262"/>
      <c r="AE111" s="262"/>
      <c r="AF111" s="262"/>
      <c r="AG111" s="263"/>
      <c r="AH111" s="60"/>
    </row>
    <row r="112" spans="1:34" s="114" customFormat="1" ht="11.1" customHeight="1" x14ac:dyDescent="0.2">
      <c r="A112" s="221"/>
      <c r="B112" s="112"/>
      <c r="C112" s="19" t="s">
        <v>265</v>
      </c>
      <c r="D112" s="26"/>
      <c r="E112" s="26"/>
      <c r="F112" s="26"/>
      <c r="G112" s="26"/>
      <c r="H112" s="27"/>
      <c r="I112" s="19" t="s">
        <v>265</v>
      </c>
      <c r="J112" s="26"/>
      <c r="K112" s="26"/>
      <c r="L112" s="26"/>
      <c r="M112" s="26"/>
      <c r="N112" s="26"/>
      <c r="O112" s="27"/>
      <c r="P112" s="19" t="s">
        <v>21</v>
      </c>
      <c r="Q112" s="26"/>
      <c r="R112" s="26"/>
      <c r="S112" s="26"/>
      <c r="T112" s="26"/>
      <c r="U112" s="26"/>
      <c r="V112" s="26"/>
      <c r="W112" s="26"/>
      <c r="X112" s="26"/>
      <c r="Y112" s="27"/>
      <c r="Z112" s="270" t="s">
        <v>21</v>
      </c>
      <c r="AA112" s="271" t="s">
        <v>40</v>
      </c>
      <c r="AB112" s="271"/>
      <c r="AC112" s="26"/>
      <c r="AD112" s="26"/>
      <c r="AE112" s="26"/>
      <c r="AF112" s="26"/>
      <c r="AG112" s="27"/>
      <c r="AH112" s="60"/>
    </row>
    <row r="113" spans="1:34" s="114" customFormat="1" ht="14.1" customHeight="1" x14ac:dyDescent="0.2">
      <c r="A113" s="221"/>
      <c r="B113" s="112"/>
      <c r="C113" s="261"/>
      <c r="D113" s="262"/>
      <c r="E113" s="262"/>
      <c r="F113" s="262"/>
      <c r="G113" s="262"/>
      <c r="H113" s="263"/>
      <c r="I113" s="261"/>
      <c r="J113" s="262"/>
      <c r="K113" s="262"/>
      <c r="L113" s="262"/>
      <c r="M113" s="262"/>
      <c r="N113" s="262"/>
      <c r="O113" s="263"/>
      <c r="P113" s="261"/>
      <c r="Q113" s="262"/>
      <c r="R113" s="262"/>
      <c r="S113" s="262"/>
      <c r="T113" s="262"/>
      <c r="U113" s="262"/>
      <c r="V113" s="262"/>
      <c r="W113" s="262"/>
      <c r="X113" s="262"/>
      <c r="Y113" s="263"/>
      <c r="Z113" s="261"/>
      <c r="AA113" s="262"/>
      <c r="AB113" s="262"/>
      <c r="AC113" s="262"/>
      <c r="AD113" s="262"/>
      <c r="AE113" s="262"/>
      <c r="AF113" s="262"/>
      <c r="AG113" s="263"/>
      <c r="AH113" s="60"/>
    </row>
    <row r="114" spans="1:34" s="114" customFormat="1" ht="11.1" customHeight="1" x14ac:dyDescent="0.2">
      <c r="A114" s="221"/>
      <c r="B114" s="112"/>
      <c r="C114" s="19" t="s">
        <v>17</v>
      </c>
      <c r="D114" s="26"/>
      <c r="E114" s="26"/>
      <c r="F114" s="26"/>
      <c r="G114" s="26"/>
      <c r="H114" s="27"/>
      <c r="I114" s="19" t="s">
        <v>17</v>
      </c>
      <c r="J114" s="26"/>
      <c r="K114" s="26"/>
      <c r="L114" s="26"/>
      <c r="M114" s="26"/>
      <c r="N114" s="26"/>
      <c r="O114" s="27"/>
      <c r="P114" s="19" t="s">
        <v>22</v>
      </c>
      <c r="Q114" s="26"/>
      <c r="R114" s="26"/>
      <c r="S114" s="26"/>
      <c r="T114" s="26"/>
      <c r="U114" s="26"/>
      <c r="V114" s="26"/>
      <c r="W114" s="26"/>
      <c r="X114" s="26"/>
      <c r="Y114" s="27"/>
      <c r="Z114" s="270" t="s">
        <v>22</v>
      </c>
      <c r="AA114" s="271" t="s">
        <v>17</v>
      </c>
      <c r="AB114" s="271"/>
      <c r="AC114" s="26"/>
      <c r="AD114" s="26"/>
      <c r="AE114" s="26"/>
      <c r="AF114" s="26"/>
      <c r="AG114" s="27"/>
      <c r="AH114" s="60"/>
    </row>
    <row r="115" spans="1:34" s="114" customFormat="1" ht="14.1" customHeight="1" x14ac:dyDescent="0.2">
      <c r="A115" s="221"/>
      <c r="B115" s="112"/>
      <c r="C115" s="261"/>
      <c r="D115" s="262"/>
      <c r="E115" s="262"/>
      <c r="F115" s="262"/>
      <c r="G115" s="262"/>
      <c r="H115" s="263"/>
      <c r="I115" s="261"/>
      <c r="J115" s="262"/>
      <c r="K115" s="262"/>
      <c r="L115" s="262"/>
      <c r="M115" s="262"/>
      <c r="N115" s="262"/>
      <c r="O115" s="263"/>
      <c r="P115" s="261"/>
      <c r="Q115" s="262"/>
      <c r="R115" s="262"/>
      <c r="S115" s="262"/>
      <c r="T115" s="262"/>
      <c r="U115" s="262"/>
      <c r="V115" s="262"/>
      <c r="W115" s="262"/>
      <c r="X115" s="262"/>
      <c r="Y115" s="263"/>
      <c r="Z115" s="261"/>
      <c r="AA115" s="262"/>
      <c r="AB115" s="262"/>
      <c r="AC115" s="262"/>
      <c r="AD115" s="262"/>
      <c r="AE115" s="262"/>
      <c r="AF115" s="262"/>
      <c r="AG115" s="263"/>
      <c r="AH115" s="60"/>
    </row>
    <row r="116" spans="1:34" s="114" customFormat="1" ht="11.1" customHeight="1" x14ac:dyDescent="0.2">
      <c r="A116" s="221"/>
      <c r="B116" s="112"/>
      <c r="C116" s="19" t="s">
        <v>9</v>
      </c>
      <c r="D116" s="26"/>
      <c r="E116" s="26"/>
      <c r="F116" s="26"/>
      <c r="G116" s="26"/>
      <c r="H116" s="27"/>
      <c r="I116" s="19" t="s">
        <v>9</v>
      </c>
      <c r="J116" s="26"/>
      <c r="K116" s="26"/>
      <c r="L116" s="26"/>
      <c r="M116" s="26"/>
      <c r="N116" s="26"/>
      <c r="O116" s="27"/>
      <c r="P116" s="19" t="s">
        <v>289</v>
      </c>
      <c r="Q116" s="26"/>
      <c r="R116" s="26"/>
      <c r="S116" s="26"/>
      <c r="T116" s="26"/>
      <c r="U116" s="26"/>
      <c r="V116" s="26"/>
      <c r="W116" s="26"/>
      <c r="X116" s="26"/>
      <c r="Y116" s="27"/>
      <c r="Z116" s="270" t="s">
        <v>290</v>
      </c>
      <c r="AA116" s="271" t="s">
        <v>9</v>
      </c>
      <c r="AB116" s="271"/>
      <c r="AC116" s="26"/>
      <c r="AD116" s="26"/>
      <c r="AE116" s="26"/>
      <c r="AF116" s="26"/>
      <c r="AG116" s="27"/>
      <c r="AH116" s="60"/>
    </row>
    <row r="117" spans="1:34" s="114" customFormat="1" ht="14.1" customHeight="1" x14ac:dyDescent="0.2">
      <c r="A117" s="221"/>
      <c r="B117" s="112"/>
      <c r="C117" s="267"/>
      <c r="D117" s="268"/>
      <c r="E117" s="268"/>
      <c r="F117" s="268"/>
      <c r="G117" s="268"/>
      <c r="H117" s="269"/>
      <c r="I117" s="267"/>
      <c r="J117" s="268"/>
      <c r="K117" s="268"/>
      <c r="L117" s="268"/>
      <c r="M117" s="268"/>
      <c r="N117" s="268"/>
      <c r="O117" s="269"/>
      <c r="P117" s="267"/>
      <c r="Q117" s="268"/>
      <c r="R117" s="268"/>
      <c r="S117" s="268"/>
      <c r="T117" s="268"/>
      <c r="U117" s="268"/>
      <c r="V117" s="268"/>
      <c r="W117" s="268"/>
      <c r="X117" s="268"/>
      <c r="Y117" s="269"/>
      <c r="Z117" s="267"/>
      <c r="AA117" s="268"/>
      <c r="AB117" s="268"/>
      <c r="AC117" s="268"/>
      <c r="AD117" s="268"/>
      <c r="AE117" s="268"/>
      <c r="AF117" s="268"/>
      <c r="AG117" s="269"/>
      <c r="AH117" s="60"/>
    </row>
    <row r="118" spans="1:34" s="114" customFormat="1" ht="15" customHeight="1" x14ac:dyDescent="0.2">
      <c r="A118" s="221"/>
      <c r="B118" s="112"/>
      <c r="C118" s="264" t="s">
        <v>41</v>
      </c>
      <c r="D118" s="265"/>
      <c r="E118" s="265"/>
      <c r="F118" s="265"/>
      <c r="G118" s="265"/>
      <c r="H118" s="266"/>
      <c r="I118" s="264" t="s">
        <v>293</v>
      </c>
      <c r="J118" s="265"/>
      <c r="K118" s="265"/>
      <c r="L118" s="265"/>
      <c r="M118" s="265"/>
      <c r="N118" s="265"/>
      <c r="O118" s="266"/>
      <c r="P118" s="264" t="s">
        <v>38</v>
      </c>
      <c r="Q118" s="265"/>
      <c r="R118" s="265"/>
      <c r="S118" s="265"/>
      <c r="T118" s="265"/>
      <c r="U118" s="265"/>
      <c r="V118" s="265"/>
      <c r="W118" s="265"/>
      <c r="X118" s="265"/>
      <c r="Y118" s="266"/>
      <c r="Z118" s="264" t="s">
        <v>39</v>
      </c>
      <c r="AA118" s="265"/>
      <c r="AB118" s="265"/>
      <c r="AC118" s="265"/>
      <c r="AD118" s="265"/>
      <c r="AE118" s="265"/>
      <c r="AF118" s="265"/>
      <c r="AG118" s="266"/>
      <c r="AH118" s="60"/>
    </row>
    <row r="119" spans="1:34" s="114" customFormat="1" ht="11.1" customHeight="1" x14ac:dyDescent="0.2">
      <c r="A119" s="221"/>
      <c r="B119" s="112"/>
      <c r="C119" s="19" t="s">
        <v>1</v>
      </c>
      <c r="D119" s="26"/>
      <c r="E119" s="26"/>
      <c r="F119" s="26"/>
      <c r="G119" s="26"/>
      <c r="H119" s="27"/>
      <c r="I119" s="19" t="s">
        <v>20</v>
      </c>
      <c r="J119" s="26"/>
      <c r="K119" s="26"/>
      <c r="L119" s="26"/>
      <c r="M119" s="26"/>
      <c r="N119" s="26"/>
      <c r="O119" s="27"/>
      <c r="P119" s="19" t="s">
        <v>1</v>
      </c>
      <c r="Q119" s="26"/>
      <c r="R119" s="26"/>
      <c r="S119" s="26"/>
      <c r="T119" s="26"/>
      <c r="U119" s="26"/>
      <c r="V119" s="26"/>
      <c r="W119" s="26"/>
      <c r="X119" s="26"/>
      <c r="Y119" s="27"/>
      <c r="Z119" s="270" t="s">
        <v>1</v>
      </c>
      <c r="AA119" s="271"/>
      <c r="AB119" s="271"/>
      <c r="AC119" s="26"/>
      <c r="AD119" s="26"/>
      <c r="AE119" s="26"/>
      <c r="AF119" s="26"/>
      <c r="AG119" s="27"/>
      <c r="AH119" s="60"/>
    </row>
    <row r="120" spans="1:34" s="114" customFormat="1" ht="14.1" customHeight="1" x14ac:dyDescent="0.2">
      <c r="A120" s="221"/>
      <c r="B120" s="112"/>
      <c r="C120" s="261"/>
      <c r="D120" s="262"/>
      <c r="E120" s="262"/>
      <c r="F120" s="262"/>
      <c r="G120" s="262"/>
      <c r="H120" s="263"/>
      <c r="I120" s="261"/>
      <c r="J120" s="262"/>
      <c r="K120" s="262"/>
      <c r="L120" s="262"/>
      <c r="M120" s="262"/>
      <c r="N120" s="262"/>
      <c r="O120" s="263"/>
      <c r="P120" s="261"/>
      <c r="Q120" s="262"/>
      <c r="R120" s="262"/>
      <c r="S120" s="262"/>
      <c r="T120" s="262"/>
      <c r="U120" s="262"/>
      <c r="V120" s="262"/>
      <c r="W120" s="262"/>
      <c r="X120" s="262"/>
      <c r="Y120" s="263"/>
      <c r="Z120" s="261"/>
      <c r="AA120" s="262"/>
      <c r="AB120" s="262"/>
      <c r="AC120" s="262"/>
      <c r="AD120" s="262"/>
      <c r="AE120" s="262"/>
      <c r="AF120" s="262"/>
      <c r="AG120" s="263"/>
      <c r="AH120" s="60"/>
    </row>
    <row r="121" spans="1:34" s="114" customFormat="1" ht="11.1" customHeight="1" x14ac:dyDescent="0.2">
      <c r="A121" s="221"/>
      <c r="B121" s="112"/>
      <c r="C121" s="270" t="s">
        <v>265</v>
      </c>
      <c r="D121" s="271" t="s">
        <v>40</v>
      </c>
      <c r="E121" s="271"/>
      <c r="F121" s="26"/>
      <c r="G121" s="26"/>
      <c r="H121" s="27"/>
      <c r="I121" s="140" t="s">
        <v>21</v>
      </c>
      <c r="J121" s="21"/>
      <c r="K121" s="21"/>
      <c r="L121" s="26"/>
      <c r="M121" s="26"/>
      <c r="N121" s="26"/>
      <c r="O121" s="27"/>
      <c r="P121" s="140" t="s">
        <v>265</v>
      </c>
      <c r="Q121" s="26"/>
      <c r="R121" s="26"/>
      <c r="S121" s="26"/>
      <c r="T121" s="26"/>
      <c r="U121" s="26"/>
      <c r="V121" s="26"/>
      <c r="W121" s="26"/>
      <c r="X121" s="26"/>
      <c r="Y121" s="27"/>
      <c r="Z121" s="270" t="s">
        <v>265</v>
      </c>
      <c r="AA121" s="271" t="s">
        <v>40</v>
      </c>
      <c r="AB121" s="271"/>
      <c r="AC121" s="26"/>
      <c r="AD121" s="26"/>
      <c r="AE121" s="26"/>
      <c r="AF121" s="26"/>
      <c r="AG121" s="27"/>
      <c r="AH121" s="60"/>
    </row>
    <row r="122" spans="1:34" s="114" customFormat="1" ht="14.1" customHeight="1" x14ac:dyDescent="0.2">
      <c r="A122" s="221"/>
      <c r="B122" s="112"/>
      <c r="C122" s="261"/>
      <c r="D122" s="262"/>
      <c r="E122" s="262"/>
      <c r="F122" s="262"/>
      <c r="G122" s="262"/>
      <c r="H122" s="263"/>
      <c r="I122" s="261"/>
      <c r="J122" s="262"/>
      <c r="K122" s="262"/>
      <c r="L122" s="262"/>
      <c r="M122" s="262"/>
      <c r="N122" s="262"/>
      <c r="O122" s="263"/>
      <c r="P122" s="261"/>
      <c r="Q122" s="262"/>
      <c r="R122" s="262"/>
      <c r="S122" s="262"/>
      <c r="T122" s="262"/>
      <c r="U122" s="262"/>
      <c r="V122" s="262"/>
      <c r="W122" s="262"/>
      <c r="X122" s="262"/>
      <c r="Y122" s="263"/>
      <c r="Z122" s="261"/>
      <c r="AA122" s="262"/>
      <c r="AB122" s="262"/>
      <c r="AC122" s="262"/>
      <c r="AD122" s="262"/>
      <c r="AE122" s="262"/>
      <c r="AF122" s="262"/>
      <c r="AG122" s="263"/>
      <c r="AH122" s="60"/>
    </row>
    <row r="123" spans="1:34" s="114" customFormat="1" ht="11.1" customHeight="1" x14ac:dyDescent="0.2">
      <c r="A123" s="221"/>
      <c r="B123" s="112"/>
      <c r="C123" s="19" t="s">
        <v>17</v>
      </c>
      <c r="D123" s="26"/>
      <c r="E123" s="26"/>
      <c r="F123" s="26"/>
      <c r="G123" s="26"/>
      <c r="H123" s="27"/>
      <c r="I123" s="19" t="s">
        <v>22</v>
      </c>
      <c r="J123" s="26"/>
      <c r="K123" s="26"/>
      <c r="L123" s="26"/>
      <c r="M123" s="26"/>
      <c r="N123" s="26"/>
      <c r="O123" s="27"/>
      <c r="P123" s="19" t="s">
        <v>17</v>
      </c>
      <c r="Q123" s="26"/>
      <c r="R123" s="26"/>
      <c r="S123" s="26"/>
      <c r="T123" s="26"/>
      <c r="U123" s="26"/>
      <c r="V123" s="26"/>
      <c r="W123" s="26"/>
      <c r="X123" s="26"/>
      <c r="Y123" s="27"/>
      <c r="Z123" s="270" t="s">
        <v>17</v>
      </c>
      <c r="AA123" s="271" t="s">
        <v>40</v>
      </c>
      <c r="AB123" s="271"/>
      <c r="AC123" s="26"/>
      <c r="AD123" s="26"/>
      <c r="AE123" s="26"/>
      <c r="AF123" s="26"/>
      <c r="AG123" s="27"/>
      <c r="AH123" s="60"/>
    </row>
    <row r="124" spans="1:34" s="114" customFormat="1" ht="14.1" customHeight="1" x14ac:dyDescent="0.2">
      <c r="A124" s="221"/>
      <c r="B124" s="112"/>
      <c r="C124" s="261"/>
      <c r="D124" s="262"/>
      <c r="E124" s="262"/>
      <c r="F124" s="262"/>
      <c r="G124" s="262"/>
      <c r="H124" s="263"/>
      <c r="I124" s="261"/>
      <c r="J124" s="262"/>
      <c r="K124" s="262"/>
      <c r="L124" s="262"/>
      <c r="M124" s="262"/>
      <c r="N124" s="262"/>
      <c r="O124" s="263"/>
      <c r="P124" s="261"/>
      <c r="Q124" s="262"/>
      <c r="R124" s="262"/>
      <c r="S124" s="262"/>
      <c r="T124" s="262"/>
      <c r="U124" s="262"/>
      <c r="V124" s="262"/>
      <c r="W124" s="262"/>
      <c r="X124" s="262"/>
      <c r="Y124" s="263"/>
      <c r="Z124" s="333"/>
      <c r="AA124" s="334"/>
      <c r="AB124" s="334"/>
      <c r="AC124" s="334"/>
      <c r="AD124" s="334"/>
      <c r="AE124" s="334"/>
      <c r="AF124" s="334"/>
      <c r="AG124" s="335"/>
      <c r="AH124" s="60"/>
    </row>
    <row r="125" spans="1:34" s="114" customFormat="1" ht="11.1" customHeight="1" x14ac:dyDescent="0.2">
      <c r="A125" s="221"/>
      <c r="B125" s="112"/>
      <c r="C125" s="19" t="s">
        <v>9</v>
      </c>
      <c r="D125" s="26"/>
      <c r="E125" s="26"/>
      <c r="F125" s="26"/>
      <c r="G125" s="26"/>
      <c r="H125" s="27"/>
      <c r="I125" s="19"/>
      <c r="J125" s="26"/>
      <c r="K125" s="26"/>
      <c r="L125" s="26"/>
      <c r="M125" s="26"/>
      <c r="N125" s="26"/>
      <c r="O125" s="27"/>
      <c r="P125" s="19" t="s">
        <v>9</v>
      </c>
      <c r="Q125" s="26"/>
      <c r="R125" s="26"/>
      <c r="S125" s="26"/>
      <c r="T125" s="26"/>
      <c r="U125" s="26"/>
      <c r="V125" s="26"/>
      <c r="W125" s="26"/>
      <c r="X125" s="26"/>
      <c r="Y125" s="27"/>
      <c r="Z125" s="270" t="s">
        <v>9</v>
      </c>
      <c r="AA125" s="271"/>
      <c r="AB125" s="271"/>
      <c r="AC125" s="26"/>
      <c r="AD125" s="26"/>
      <c r="AE125" s="26"/>
      <c r="AF125" s="26"/>
      <c r="AG125" s="27"/>
      <c r="AH125" s="60"/>
    </row>
    <row r="126" spans="1:34" s="114" customFormat="1" ht="14.1" customHeight="1" x14ac:dyDescent="0.2">
      <c r="A126" s="221"/>
      <c r="B126" s="112"/>
      <c r="C126" s="267"/>
      <c r="D126" s="268"/>
      <c r="E126" s="268"/>
      <c r="F126" s="268"/>
      <c r="G126" s="268"/>
      <c r="H126" s="269"/>
      <c r="I126" s="278"/>
      <c r="J126" s="279"/>
      <c r="K126" s="279"/>
      <c r="L126" s="279"/>
      <c r="M126" s="279"/>
      <c r="N126" s="279"/>
      <c r="O126" s="280"/>
      <c r="P126" s="267"/>
      <c r="Q126" s="268"/>
      <c r="R126" s="268"/>
      <c r="S126" s="268"/>
      <c r="T126" s="268"/>
      <c r="U126" s="268"/>
      <c r="V126" s="268"/>
      <c r="W126" s="268"/>
      <c r="X126" s="268"/>
      <c r="Y126" s="269"/>
      <c r="Z126" s="267"/>
      <c r="AA126" s="268"/>
      <c r="AB126" s="268"/>
      <c r="AC126" s="268"/>
      <c r="AD126" s="268"/>
      <c r="AE126" s="268"/>
      <c r="AF126" s="268"/>
      <c r="AG126" s="269"/>
      <c r="AH126" s="60"/>
    </row>
    <row r="127" spans="1:34" s="114" customFormat="1" ht="15" customHeight="1" x14ac:dyDescent="0.2">
      <c r="A127" s="221"/>
      <c r="B127" s="112"/>
      <c r="C127" s="258" t="s">
        <v>266</v>
      </c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60"/>
      <c r="AH127" s="60"/>
    </row>
    <row r="128" spans="1:34" s="114" customFormat="1" ht="12" customHeight="1" x14ac:dyDescent="0.2">
      <c r="A128" s="221"/>
      <c r="B128" s="112"/>
      <c r="C128" s="120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119"/>
      <c r="AH128" s="60"/>
    </row>
    <row r="129" spans="1:34" s="114" customFormat="1" ht="12" customHeight="1" x14ac:dyDescent="0.2">
      <c r="A129" s="221"/>
      <c r="B129" s="112"/>
      <c r="C129" s="120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119"/>
      <c r="AH129" s="60"/>
    </row>
    <row r="130" spans="1:34" s="114" customFormat="1" ht="12" customHeight="1" x14ac:dyDescent="0.2">
      <c r="A130" s="221"/>
      <c r="B130" s="112"/>
      <c r="C130" s="120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119"/>
      <c r="AH130" s="60"/>
    </row>
    <row r="131" spans="1:34" s="114" customFormat="1" ht="3" customHeight="1" x14ac:dyDescent="0.2">
      <c r="A131" s="221"/>
      <c r="B131" s="112"/>
      <c r="C131" s="117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18"/>
      <c r="AH131" s="60"/>
    </row>
    <row r="132" spans="1:34" s="114" customFormat="1" ht="3.95" customHeight="1" x14ac:dyDescent="0.2">
      <c r="A132" s="221"/>
      <c r="B132" s="11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60"/>
    </row>
    <row r="133" spans="1:34" s="114" customFormat="1" ht="12" hidden="1" customHeight="1" x14ac:dyDescent="0.2">
      <c r="A133" s="221"/>
      <c r="B133" s="112"/>
      <c r="C133" s="158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139"/>
      <c r="Q133" s="14"/>
      <c r="R133" s="37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15"/>
      <c r="AH133" s="60"/>
    </row>
    <row r="134" spans="1:34" s="114" customFormat="1" ht="12" hidden="1" customHeight="1" x14ac:dyDescent="0.2">
      <c r="A134" s="221"/>
      <c r="B134" s="112"/>
      <c r="C134" s="15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39"/>
      <c r="Q134" s="14"/>
      <c r="R134" s="37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15"/>
      <c r="AH134" s="60"/>
    </row>
    <row r="135" spans="1:34" s="114" customFormat="1" ht="12" hidden="1" customHeight="1" x14ac:dyDescent="0.2">
      <c r="A135" s="221"/>
      <c r="B135" s="112"/>
      <c r="C135" s="158"/>
      <c r="D135" s="32" t="s">
        <v>276</v>
      </c>
      <c r="E135" s="32"/>
      <c r="F135" s="32"/>
      <c r="G135" s="32"/>
      <c r="H135" s="32"/>
      <c r="I135" s="32"/>
      <c r="J135" s="32"/>
      <c r="K135" s="32"/>
      <c r="L135" s="32" t="s">
        <v>277</v>
      </c>
      <c r="M135" s="32"/>
      <c r="N135" s="32"/>
      <c r="O135" s="32"/>
      <c r="P135" s="139"/>
      <c r="Q135" s="14"/>
      <c r="R135" s="37"/>
      <c r="S135" s="32"/>
      <c r="T135" s="32"/>
      <c r="U135" s="32"/>
      <c r="V135" s="32" t="s">
        <v>278</v>
      </c>
      <c r="W135" s="32"/>
      <c r="X135" s="32"/>
      <c r="Y135" s="32"/>
      <c r="Z135" s="32"/>
      <c r="AA135" s="32"/>
      <c r="AB135" s="32"/>
      <c r="AC135" s="253"/>
      <c r="AD135" s="253"/>
      <c r="AE135" s="253"/>
      <c r="AF135" s="32" t="s">
        <v>279</v>
      </c>
      <c r="AG135" s="15"/>
      <c r="AH135" s="60"/>
    </row>
    <row r="136" spans="1:34" s="114" customFormat="1" ht="12" customHeight="1" x14ac:dyDescent="0.2">
      <c r="A136" s="221"/>
      <c r="B136" s="112"/>
      <c r="C136" s="255" t="str">
        <f>"El abajo firmante se hace responsable de los datos que figuran en este documento y declara conocer los reglamentos por los que se rige la prueba los cuales deberá respetar, y solicita su inscripcion en el " &amp; B12 &amp; "."</f>
        <v>El abajo firmante se hace responsable de los datos que figuran en este documento y declara conocer los reglamentos por los que se rige la prueba los cuales deberá respetar, y solicita su inscripcion en el 48 Rallye de Ferrol
07-08 julio 2017.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60"/>
    </row>
    <row r="137" spans="1:34" s="114" customFormat="1" ht="19.5" customHeight="1" x14ac:dyDescent="0.2">
      <c r="A137" s="221"/>
      <c r="B137" s="112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60"/>
    </row>
    <row r="138" spans="1:34" s="114" customFormat="1" ht="12.95" customHeight="1" x14ac:dyDescent="0.2">
      <c r="A138" s="221"/>
      <c r="B138" s="112"/>
      <c r="C138" s="257" t="str">
        <f>"De acuerdo con lo establecido en la Ley Orgánica 15/1999 les informamos de que sus datos personales forman parte de un fichero cuyo responsable es " &amp; C15 &amp; ", con domicilio en " &amp; C16 &amp;  ", " &amp; C18 &amp;  ". La finalidad de este fichero es llevar a cabo la gestión y control de los participantes en el " &amp; B12 &amp; ". 
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ESCUDERÍA AUTOMOVILÍSTICA FERROL, con domicilio en Avda. Castelao s/n - Casa del Deporte (Aptdo. Correos 114), 15406-FERROL (A CORUÑA). La finalidad de este fichero es llevar a cabo la gestión y control de los participantes en el 48 Rallye de Ferrol
07-08 julio 2017. 
Si lo desean podrán ejercitar los derechos de acceso, rectificación, cancelación y oposición, dirigiéndose por escrito a la dirección señalada y adjuntando una fotocopia de su DNI.</v>
      </c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60" t="s">
        <v>84</v>
      </c>
    </row>
    <row r="139" spans="1:34" s="114" customFormat="1" ht="12.95" customHeight="1" x14ac:dyDescent="0.2">
      <c r="A139" s="221"/>
      <c r="B139" s="112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60"/>
    </row>
    <row r="140" spans="1:34" s="114" customFormat="1" ht="30.75" customHeight="1" x14ac:dyDescent="0.2">
      <c r="A140" s="221"/>
      <c r="B140" s="112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60"/>
    </row>
    <row r="141" spans="1:34" s="114" customFormat="1" ht="15" customHeight="1" x14ac:dyDescent="0.15">
      <c r="A141" s="221"/>
      <c r="B141" s="112"/>
      <c r="C141" s="254" t="s">
        <v>363</v>
      </c>
      <c r="D141" s="254"/>
      <c r="E141" s="254"/>
      <c r="F141" s="254"/>
      <c r="G141" s="254"/>
      <c r="H141" s="254"/>
      <c r="I141" s="254"/>
      <c r="J141" s="254"/>
      <c r="K141" s="254" t="s">
        <v>77</v>
      </c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 t="s">
        <v>78</v>
      </c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60"/>
    </row>
    <row r="142" spans="1:34" s="114" customFormat="1" ht="15" customHeight="1" x14ac:dyDescent="0.2">
      <c r="A142" s="221"/>
      <c r="B142" s="112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60"/>
    </row>
    <row r="143" spans="1:34" s="114" customFormat="1" ht="15" customHeight="1" x14ac:dyDescent="0.2">
      <c r="A143" s="221"/>
      <c r="B143" s="112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60"/>
    </row>
    <row r="144" spans="1:34" s="114" customFormat="1" ht="15" customHeight="1" x14ac:dyDescent="0.2">
      <c r="A144" s="221"/>
      <c r="B144" s="112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60"/>
    </row>
    <row r="145" spans="1:34" s="114" customFormat="1" ht="9.75" customHeight="1" x14ac:dyDescent="0.2">
      <c r="A145" s="221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6"/>
    </row>
    <row r="146" spans="1:34" s="114" customFormat="1" ht="21" customHeight="1" x14ac:dyDescent="0.2">
      <c r="A146" s="221"/>
      <c r="B146" s="115"/>
      <c r="C146" s="115"/>
      <c r="D146" s="319" t="s">
        <v>258</v>
      </c>
      <c r="E146" s="320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1"/>
      <c r="AG146" s="115"/>
      <c r="AH146" s="116"/>
    </row>
    <row r="147" spans="1:34" s="114" customFormat="1" ht="6.75" customHeight="1" x14ac:dyDescent="0.2">
      <c r="A147" s="221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6"/>
    </row>
    <row r="148" spans="1:34" s="114" customFormat="1" ht="5.0999999999999996" customHeight="1" x14ac:dyDescent="0.2">
      <c r="A148" s="221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</row>
    <row r="149" spans="1:34" s="114" customFormat="1" ht="15" customHeight="1" x14ac:dyDescent="0.2">
      <c r="A149" s="221"/>
      <c r="B149" s="112"/>
      <c r="C149" s="251" t="s">
        <v>352</v>
      </c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60"/>
    </row>
    <row r="150" spans="1:34" s="114" customFormat="1" ht="15" customHeight="1" x14ac:dyDescent="0.2">
      <c r="A150" s="221"/>
      <c r="B150" s="11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60"/>
    </row>
    <row r="151" spans="1:34" s="114" customFormat="1" ht="15" customHeight="1" x14ac:dyDescent="0.2">
      <c r="A151" s="221"/>
      <c r="B151" s="11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60"/>
    </row>
    <row r="152" spans="1:34" s="114" customFormat="1" ht="2.25" customHeight="1" x14ac:dyDescent="0.2">
      <c r="A152" s="22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3"/>
    </row>
    <row r="153" spans="1:34" s="114" customFormat="1" ht="15" customHeight="1" x14ac:dyDescent="0.2">
      <c r="A153" s="22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60"/>
    </row>
    <row r="154" spans="1:34" s="114" customFormat="1" ht="15" customHeight="1" x14ac:dyDescent="0.2">
      <c r="A154" s="22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60"/>
    </row>
    <row r="155" spans="1:34" s="114" customFormat="1" ht="15" customHeight="1" x14ac:dyDescent="0.2">
      <c r="A155" s="22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60"/>
    </row>
    <row r="156" spans="1:34" s="114" customFormat="1" ht="15" customHeight="1" x14ac:dyDescent="0.2">
      <c r="A156" s="22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60"/>
    </row>
    <row r="157" spans="1:34" s="114" customFormat="1" ht="15" customHeight="1" x14ac:dyDescent="0.2">
      <c r="A157" s="22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60"/>
    </row>
    <row r="158" spans="1:34" s="114" customFormat="1" ht="15" customHeight="1" x14ac:dyDescent="0.2">
      <c r="A158" s="22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60"/>
    </row>
    <row r="159" spans="1:34" s="114" customFormat="1" ht="15" customHeight="1" x14ac:dyDescent="0.2">
      <c r="A159" s="22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60"/>
    </row>
    <row r="160" spans="1:34" s="114" customFormat="1" ht="15" customHeight="1" x14ac:dyDescent="0.2">
      <c r="A160" s="22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60"/>
    </row>
    <row r="161" spans="1:34" s="114" customFormat="1" ht="15" customHeight="1" x14ac:dyDescent="0.2">
      <c r="A161" s="221"/>
      <c r="B161" s="112"/>
      <c r="C161" s="112"/>
      <c r="D161" s="112"/>
      <c r="E161" s="112"/>
      <c r="F161" s="112"/>
      <c r="G161" s="112" t="b">
        <v>1</v>
      </c>
      <c r="H161" s="112" t="b">
        <v>0</v>
      </c>
      <c r="I161" s="112">
        <v>1</v>
      </c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60"/>
    </row>
    <row r="162" spans="1:34" s="114" customFormat="1" ht="15" customHeight="1" x14ac:dyDescent="0.2">
      <c r="A162" s="221"/>
      <c r="B162" s="112"/>
      <c r="C162" s="112"/>
      <c r="D162" s="112"/>
      <c r="E162" s="112"/>
      <c r="F162" s="112"/>
      <c r="G162" s="112" t="b">
        <v>0</v>
      </c>
      <c r="H162" s="112" t="b">
        <v>0</v>
      </c>
      <c r="I162" s="113" t="b">
        <v>0</v>
      </c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60"/>
    </row>
    <row r="163" spans="1:34" s="114" customFormat="1" ht="15" customHeight="1" x14ac:dyDescent="0.2">
      <c r="A163" s="221"/>
      <c r="B163" s="112"/>
      <c r="C163" s="112"/>
      <c r="D163" s="112"/>
      <c r="E163" s="112"/>
      <c r="F163" s="112"/>
      <c r="G163" s="112"/>
      <c r="H163" s="112" t="b">
        <v>0</v>
      </c>
      <c r="I163" s="112" t="b">
        <v>0</v>
      </c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60"/>
    </row>
    <row r="164" spans="1:34" s="114" customFormat="1" ht="15" customHeight="1" x14ac:dyDescent="0.2">
      <c r="A164" s="221"/>
      <c r="B164" s="112"/>
      <c r="C164" s="112"/>
      <c r="D164" s="112"/>
      <c r="E164" s="112"/>
      <c r="F164" s="112"/>
      <c r="G164" s="112"/>
      <c r="H164" s="112" t="b">
        <v>0</v>
      </c>
      <c r="I164" s="112" t="b">
        <v>0</v>
      </c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60"/>
    </row>
    <row r="165" spans="1:34" s="114" customFormat="1" ht="15" customHeight="1" x14ac:dyDescent="0.2">
      <c r="A165" s="221"/>
      <c r="B165" s="112"/>
      <c r="C165" s="112"/>
      <c r="D165" s="112"/>
      <c r="E165" s="112"/>
      <c r="F165" s="112"/>
      <c r="G165" s="112"/>
      <c r="H165" s="112" t="b">
        <v>1</v>
      </c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60"/>
    </row>
    <row r="166" spans="1:34" s="114" customFormat="1" ht="15" customHeight="1" x14ac:dyDescent="0.2">
      <c r="A166" s="22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60"/>
    </row>
    <row r="167" spans="1:34" s="114" customFormat="1" ht="15" customHeight="1" x14ac:dyDescent="0.2">
      <c r="A167" s="22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60"/>
    </row>
    <row r="168" spans="1:34" s="114" customFormat="1" ht="15" customHeight="1" x14ac:dyDescent="0.2">
      <c r="A168" s="22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60"/>
    </row>
    <row r="169" spans="1:34" s="114" customFormat="1" ht="15" customHeight="1" x14ac:dyDescent="0.2">
      <c r="A169" s="22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60"/>
    </row>
    <row r="170" spans="1:34" s="114" customFormat="1" ht="15" customHeight="1" x14ac:dyDescent="0.2">
      <c r="A170" s="22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60"/>
    </row>
    <row r="171" spans="1:34" s="114" customFormat="1" ht="15" customHeight="1" x14ac:dyDescent="0.2">
      <c r="A171" s="22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60"/>
    </row>
    <row r="172" spans="1:34" s="114" customFormat="1" ht="15" customHeight="1" x14ac:dyDescent="0.2">
      <c r="A172" s="22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60"/>
    </row>
    <row r="173" spans="1:34" s="114" customFormat="1" ht="15" customHeight="1" x14ac:dyDescent="0.2">
      <c r="A173" s="22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60"/>
    </row>
    <row r="174" spans="1:34" s="114" customFormat="1" ht="15" customHeight="1" x14ac:dyDescent="0.2">
      <c r="A174" s="22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60"/>
    </row>
    <row r="175" spans="1:34" s="114" customFormat="1" ht="15" customHeight="1" x14ac:dyDescent="0.2">
      <c r="A175" s="22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60"/>
    </row>
    <row r="176" spans="1:34" s="114" customFormat="1" ht="15" customHeight="1" x14ac:dyDescent="0.2">
      <c r="A176" s="22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60"/>
    </row>
    <row r="177" spans="1:34" s="114" customFormat="1" ht="15" customHeight="1" x14ac:dyDescent="0.2">
      <c r="A177" s="22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60"/>
    </row>
    <row r="178" spans="1:34" s="114" customFormat="1" ht="15" customHeight="1" x14ac:dyDescent="0.2">
      <c r="A178" s="22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60"/>
    </row>
    <row r="179" spans="1:34" s="114" customFormat="1" ht="15" customHeight="1" x14ac:dyDescent="0.2">
      <c r="A179" s="22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60"/>
    </row>
    <row r="180" spans="1:34" s="114" customFormat="1" ht="15" customHeight="1" x14ac:dyDescent="0.2">
      <c r="A180" s="22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60"/>
    </row>
    <row r="181" spans="1:34" s="114" customFormat="1" ht="15" customHeight="1" x14ac:dyDescent="0.2">
      <c r="A181" s="22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60"/>
    </row>
    <row r="182" spans="1:34" s="114" customFormat="1" ht="15" customHeight="1" x14ac:dyDescent="0.2">
      <c r="A182" s="22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60"/>
    </row>
    <row r="183" spans="1:34" s="114" customFormat="1" ht="15" customHeight="1" x14ac:dyDescent="0.2">
      <c r="A183" s="22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60"/>
    </row>
    <row r="184" spans="1:34" s="114" customFormat="1" ht="15" customHeight="1" x14ac:dyDescent="0.2">
      <c r="A184" s="22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60"/>
    </row>
    <row r="185" spans="1:34" s="114" customFormat="1" ht="15" customHeight="1" x14ac:dyDescent="0.2">
      <c r="A185" s="22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60"/>
    </row>
    <row r="186" spans="1:34" s="114" customFormat="1" ht="15" customHeight="1" x14ac:dyDescent="0.2">
      <c r="A186" s="221"/>
      <c r="B186" s="137"/>
      <c r="C186" s="137"/>
      <c r="D186" s="137"/>
      <c r="E186" s="137"/>
      <c r="F186" s="137"/>
      <c r="G186" s="137"/>
      <c r="H186" s="193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24"/>
    </row>
    <row r="187" spans="1:34" s="114" customFormat="1" ht="14.25" customHeight="1" x14ac:dyDescent="0.2">
      <c r="A187" s="221"/>
      <c r="B187" s="220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62"/>
      <c r="Y187" s="62"/>
      <c r="Z187" s="62"/>
      <c r="AA187" s="62"/>
      <c r="AB187" s="62"/>
      <c r="AC187" s="62"/>
      <c r="AD187" s="138"/>
      <c r="AE187" s="138"/>
      <c r="AF187" s="138"/>
      <c r="AG187" s="138"/>
      <c r="AH187" s="130"/>
    </row>
    <row r="188" spans="1:34" s="114" customFormat="1" ht="15" hidden="1" customHeight="1" x14ac:dyDescent="0.2">
      <c r="A188" s="221"/>
    </row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</sheetData>
  <sheetProtection password="FD0B" sheet="1" objects="1" scenarios="1" selectLockedCells="1"/>
  <mergeCells count="212">
    <mergeCell ref="V44:AG44"/>
    <mergeCell ref="C26:AG26"/>
    <mergeCell ref="B11:AG11"/>
    <mergeCell ref="B12:AG13"/>
    <mergeCell ref="C14:P14"/>
    <mergeCell ref="R14:AG15"/>
    <mergeCell ref="L28:L29"/>
    <mergeCell ref="V28:W29"/>
    <mergeCell ref="K70:R70"/>
    <mergeCell ref="AB19:AD24"/>
    <mergeCell ref="AE19:AG24"/>
    <mergeCell ref="R22:V24"/>
    <mergeCell ref="V53:AG53"/>
    <mergeCell ref="D53:P53"/>
    <mergeCell ref="Y55:AC55"/>
    <mergeCell ref="V48:AG48"/>
    <mergeCell ref="C63:I63"/>
    <mergeCell ref="V57:AG57"/>
    <mergeCell ref="J63:P63"/>
    <mergeCell ref="AD54:AG54"/>
    <mergeCell ref="J55:P55"/>
    <mergeCell ref="N57:U57"/>
    <mergeCell ref="C50:C57"/>
    <mergeCell ref="D55:I55"/>
    <mergeCell ref="C59:AG59"/>
    <mergeCell ref="Q53:U53"/>
    <mergeCell ref="L51:U51"/>
    <mergeCell ref="J46:P46"/>
    <mergeCell ref="Y46:AC46"/>
    <mergeCell ref="AD46:AG46"/>
    <mergeCell ref="Q46:X46"/>
    <mergeCell ref="AB62:AG62"/>
    <mergeCell ref="I48:M48"/>
    <mergeCell ref="Q61:W61"/>
    <mergeCell ref="D48:H48"/>
    <mergeCell ref="C89:I89"/>
    <mergeCell ref="J89:P89"/>
    <mergeCell ref="AE94:AF94"/>
    <mergeCell ref="C98:D98"/>
    <mergeCell ref="D100:G101"/>
    <mergeCell ref="C61:I61"/>
    <mergeCell ref="C62:I62"/>
    <mergeCell ref="J61:P61"/>
    <mergeCell ref="J62:P62"/>
    <mergeCell ref="Q62:W62"/>
    <mergeCell ref="S98:T98"/>
    <mergeCell ref="U98:V98"/>
    <mergeCell ref="X98:Z98"/>
    <mergeCell ref="V99:Z100"/>
    <mergeCell ref="AA96:AC96"/>
    <mergeCell ref="AA94:AC94"/>
    <mergeCell ref="AA95:AC95"/>
    <mergeCell ref="V96:Z96"/>
    <mergeCell ref="Q85:AG85"/>
    <mergeCell ref="AA98:AC98"/>
    <mergeCell ref="H100:O102"/>
    <mergeCell ref="I117:O117"/>
    <mergeCell ref="C67:AG67"/>
    <mergeCell ref="AA90:AC90"/>
    <mergeCell ref="C69:I69"/>
    <mergeCell ref="J69:AG69"/>
    <mergeCell ref="J64:P64"/>
    <mergeCell ref="C64:I64"/>
    <mergeCell ref="L90:P90"/>
    <mergeCell ref="D71:I71"/>
    <mergeCell ref="D73:I73"/>
    <mergeCell ref="D79:I79"/>
    <mergeCell ref="D81:I81"/>
    <mergeCell ref="AA97:AC97"/>
    <mergeCell ref="C85:P85"/>
    <mergeCell ref="E94:P94"/>
    <mergeCell ref="C93:P93"/>
    <mergeCell ref="D91:I92"/>
    <mergeCell ref="R90:Y90"/>
    <mergeCell ref="X97:Z97"/>
    <mergeCell ref="AA99:AC100"/>
    <mergeCell ref="U97:V97"/>
    <mergeCell ref="S97:T97"/>
    <mergeCell ref="C117:H117"/>
    <mergeCell ref="P111:Y111"/>
    <mergeCell ref="Z110:AB110"/>
    <mergeCell ref="I111:O111"/>
    <mergeCell ref="Z109:AG109"/>
    <mergeCell ref="C111:H111"/>
    <mergeCell ref="P115:Y115"/>
    <mergeCell ref="P109:Y109"/>
    <mergeCell ref="C107:AG107"/>
    <mergeCell ref="C109:H109"/>
    <mergeCell ref="C115:H115"/>
    <mergeCell ref="Z111:AG111"/>
    <mergeCell ref="C113:H113"/>
    <mergeCell ref="Z112:AB112"/>
    <mergeCell ref="B1:AH1"/>
    <mergeCell ref="D57:H57"/>
    <mergeCell ref="AD55:AG55"/>
    <mergeCell ref="Q55:X55"/>
    <mergeCell ref="I57:M57"/>
    <mergeCell ref="C41:C48"/>
    <mergeCell ref="D46:I46"/>
    <mergeCell ref="C20:P21"/>
    <mergeCell ref="C16:P17"/>
    <mergeCell ref="AB17:AD18"/>
    <mergeCell ref="AE17:AG18"/>
    <mergeCell ref="R17:AA18"/>
    <mergeCell ref="C15:P15"/>
    <mergeCell ref="R19:V21"/>
    <mergeCell ref="C18:P19"/>
    <mergeCell ref="C28:C39"/>
    <mergeCell ref="Y37:AC37"/>
    <mergeCell ref="B8:AH9"/>
    <mergeCell ref="AD45:AG45"/>
    <mergeCell ref="W19:AA21"/>
    <mergeCell ref="W22:AA24"/>
    <mergeCell ref="D30:K30"/>
    <mergeCell ref="D37:I37"/>
    <mergeCell ref="C22:P24"/>
    <mergeCell ref="D146:AF146"/>
    <mergeCell ref="D128:AF130"/>
    <mergeCell ref="C65:AG65"/>
    <mergeCell ref="C87:AG87"/>
    <mergeCell ref="E95:P95"/>
    <mergeCell ref="E96:P96"/>
    <mergeCell ref="I98:P98"/>
    <mergeCell ref="Q89:AG89"/>
    <mergeCell ref="D77:I77"/>
    <mergeCell ref="Z124:AG124"/>
    <mergeCell ref="P118:Y118"/>
    <mergeCell ref="Z119:AB119"/>
    <mergeCell ref="P124:Y124"/>
    <mergeCell ref="C124:H124"/>
    <mergeCell ref="C121:E121"/>
    <mergeCell ref="C120:H120"/>
    <mergeCell ref="I118:O118"/>
    <mergeCell ref="Z123:AB123"/>
    <mergeCell ref="Z115:AG115"/>
    <mergeCell ref="I109:O109"/>
    <mergeCell ref="P117:Y117"/>
    <mergeCell ref="Z116:AB116"/>
    <mergeCell ref="P113:Y113"/>
    <mergeCell ref="L92:P92"/>
    <mergeCell ref="B6:AH6"/>
    <mergeCell ref="Q44:U44"/>
    <mergeCell ref="Z121:AB121"/>
    <mergeCell ref="L30:U30"/>
    <mergeCell ref="D44:P44"/>
    <mergeCell ref="J37:P37"/>
    <mergeCell ref="D39:H39"/>
    <mergeCell ref="I39:M39"/>
    <mergeCell ref="V39:AG39"/>
    <mergeCell ref="N39:U39"/>
    <mergeCell ref="AD37:AG37"/>
    <mergeCell ref="L42:U42"/>
    <mergeCell ref="D42:K42"/>
    <mergeCell ref="V42:AG42"/>
    <mergeCell ref="D33:P33"/>
    <mergeCell ref="D51:K51"/>
    <mergeCell ref="D35:P35"/>
    <mergeCell ref="V35:AG35"/>
    <mergeCell ref="Q37:X37"/>
    <mergeCell ref="X61:AA61"/>
    <mergeCell ref="AB61:AG61"/>
    <mergeCell ref="AB63:AG63"/>
    <mergeCell ref="Z114:AB114"/>
    <mergeCell ref="E98:F98"/>
    <mergeCell ref="I122:O122"/>
    <mergeCell ref="P120:Y120"/>
    <mergeCell ref="P122:Y122"/>
    <mergeCell ref="I120:O120"/>
    <mergeCell ref="Q33:AG33"/>
    <mergeCell ref="I115:O115"/>
    <mergeCell ref="Z117:AG117"/>
    <mergeCell ref="I126:O126"/>
    <mergeCell ref="Z122:AG122"/>
    <mergeCell ref="I124:O124"/>
    <mergeCell ref="Z113:AG113"/>
    <mergeCell ref="AB64:AG64"/>
    <mergeCell ref="X63:AA63"/>
    <mergeCell ref="Q63:W63"/>
    <mergeCell ref="E97:P97"/>
    <mergeCell ref="AE95:AF95"/>
    <mergeCell ref="AA92:AC92"/>
    <mergeCell ref="AA93:AC93"/>
    <mergeCell ref="Q64:W64"/>
    <mergeCell ref="D75:I75"/>
    <mergeCell ref="AE90:AF90"/>
    <mergeCell ref="AE92:AF92"/>
    <mergeCell ref="AE93:AF93"/>
    <mergeCell ref="Q35:U35"/>
    <mergeCell ref="V30:AG30"/>
    <mergeCell ref="C149:AG151"/>
    <mergeCell ref="AC135:AE135"/>
    <mergeCell ref="C141:J141"/>
    <mergeCell ref="K141:V141"/>
    <mergeCell ref="C136:AG137"/>
    <mergeCell ref="W141:AG141"/>
    <mergeCell ref="C138:AG140"/>
    <mergeCell ref="C127:AG127"/>
    <mergeCell ref="I113:O113"/>
    <mergeCell ref="Z118:AG118"/>
    <mergeCell ref="C118:H118"/>
    <mergeCell ref="C122:H122"/>
    <mergeCell ref="Z126:AG126"/>
    <mergeCell ref="C126:H126"/>
    <mergeCell ref="Z125:AB125"/>
    <mergeCell ref="P126:Y126"/>
    <mergeCell ref="C104:AG104"/>
    <mergeCell ref="F105:AG105"/>
    <mergeCell ref="F106:AG106"/>
    <mergeCell ref="C106:E106"/>
    <mergeCell ref="N48:U48"/>
    <mergeCell ref="V51:AG51"/>
    <mergeCell ref="Z120:AG120"/>
  </mergeCells>
  <conditionalFormatting sqref="AC135:AE135">
    <cfRule type="cellIs" dxfId="5" priority="124" stopIfTrue="1" operator="equal">
      <formula>""</formula>
    </cfRule>
  </conditionalFormatting>
  <conditionalFormatting sqref="AD99:AF99">
    <cfRule type="expression" dxfId="4" priority="27" stopIfTrue="1">
      <formula>IVA=FALSE</formula>
    </cfRule>
  </conditionalFormatting>
  <conditionalFormatting sqref="G99:O99">
    <cfRule type="expression" dxfId="3" priority="230" stopIfTrue="1">
      <formula>$C$186&lt;&gt;"   "</formula>
    </cfRule>
  </conditionalFormatting>
  <conditionalFormatting sqref="AD46:AG46 AD55:AG55">
    <cfRule type="cellIs" dxfId="2" priority="351" stopIfTrue="1" operator="equal">
      <formula>""</formula>
    </cfRule>
  </conditionalFormatting>
  <conditionalFormatting sqref="C65:AG65">
    <cfRule type="expression" dxfId="1" priority="357" stopIfTrue="1">
      <formula>$O$184=6</formula>
    </cfRule>
  </conditionalFormatting>
  <conditionalFormatting sqref="AB19:AG24">
    <cfRule type="expression" dxfId="0" priority="358" stopIfTrue="1">
      <formula>$B$12="40 Rallye de Ourense"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_x000a__x000a_¡¡¡ ATENCIÓN !!! Si no se facilitan estos datos se expedirá la factura a nombre del 1er. conductor" sqref="E94:P94"/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G102:G103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19:AD24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19:AG24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19:AA21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22:AA24">
      <formula1>0</formula1>
      <formula2>0.999305555555556</formula2>
    </dataValidation>
    <dataValidation allowBlank="1" showInputMessage="1" showErrorMessage="1" promptTitle="¡¡¡ ATENCIÓN !!!" prompt="_x000a_Dato obligatorio" sqref="Q64 AB64 J62 D62:F62 C62:C63"/>
    <dataValidation type="decimal" allowBlank="1" showInputMessage="1" showErrorMessage="1" errorTitle="CILINDRADA VEHICULO" error="Teclear la cilindrada sólo en formato numérico:_x000a__x000a_Ejemplo:_x000a__x000a_Formatos Correctos :   1975 - 1.975  - 1975,5_x000a_Formatos Erroneos:     1975 c.c  - 1975 cc - 1975 CC, etc" promptTitle="¡¡¡ ATENCIÓN !!!" prompt="_x000a_Dato obligatorio" sqref="Q62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46:AG46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55:AG55">
      <formula1>1940</formula1>
      <formula2>2000</formula2>
    </dataValidation>
  </dataValidations>
  <pageMargins left="0.98425196850393704" right="0.39370078740157483" top="0.31496062992125984" bottom="0.39370078740157483" header="0" footer="0.31496062992125984"/>
  <pageSetup paperSize="9" scale="83" orientation="portrait" r:id="rId1"/>
  <headerFooter alignWithMargins="0">
    <oddFooter>&amp;R&amp;"Tahoma,Normal"&amp;8Página &amp;"Tahoma,Negrita"&amp;9&amp;P&amp;"Tahoma,Normal"&amp;8 de &amp;"Tahoma,Negrita"&amp;9&amp;N</oddFooter>
  </headerFooter>
  <rowBreaks count="2" manualBreakCount="2">
    <brk id="82" min="1" max="33" man="1"/>
    <brk id="144" min="1" max="33" man="1"/>
  </rowBreaks>
  <colBreaks count="1" manualBreakCount="1">
    <brk id="1" max="1048575" man="1"/>
  </colBreaks>
  <cellWatches>
    <cellWatch r="I73"/>
    <cellWatch r="E94"/>
    <cellWatch r="E95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88</xdr:row>
                    <xdr:rowOff>161925</xdr:rowOff>
                  </from>
                  <to>
                    <xdr:col>11</xdr:col>
                    <xdr:colOff>38100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2</xdr:col>
                    <xdr:colOff>95250</xdr:colOff>
                    <xdr:row>73</xdr:row>
                    <xdr:rowOff>0</xdr:rowOff>
                  </from>
                  <to>
                    <xdr:col>2</xdr:col>
                    <xdr:colOff>276225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2</xdr:col>
                    <xdr:colOff>95250</xdr:colOff>
                    <xdr:row>71</xdr:row>
                    <xdr:rowOff>0</xdr:rowOff>
                  </from>
                  <to>
                    <xdr:col>3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Drop Down 46">
              <controlPr defaultSize="0" print="0" autoLine="0" autoPict="0">
                <anchor moveWithCells="1">
                  <from>
                    <xdr:col>11</xdr:col>
                    <xdr:colOff>95250</xdr:colOff>
                    <xdr:row>7</xdr:row>
                    <xdr:rowOff>38100</xdr:rowOff>
                  </from>
                  <to>
                    <xdr:col>22</xdr:col>
                    <xdr:colOff>238125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88</xdr:row>
                    <xdr:rowOff>161925</xdr:rowOff>
                  </from>
                  <to>
                    <xdr:col>11</xdr:col>
                    <xdr:colOff>38100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99</xdr:row>
                    <xdr:rowOff>19050</xdr:rowOff>
                  </from>
                  <to>
                    <xdr:col>2</xdr:col>
                    <xdr:colOff>285750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99</xdr:row>
                    <xdr:rowOff>47625</xdr:rowOff>
                  </from>
                  <to>
                    <xdr:col>2</xdr:col>
                    <xdr:colOff>276225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100</xdr:row>
                    <xdr:rowOff>85725</xdr:rowOff>
                  </from>
                  <to>
                    <xdr:col>2</xdr:col>
                    <xdr:colOff>276225</xdr:colOff>
                    <xdr:row>101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" name="Option Button 13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61</xdr:row>
                    <xdr:rowOff>57150</xdr:rowOff>
                  </from>
                  <to>
                    <xdr:col>24</xdr:col>
                    <xdr:colOff>57150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" name="Option Button 14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61</xdr:row>
                    <xdr:rowOff>38100</xdr:rowOff>
                  </from>
                  <to>
                    <xdr:col>26</xdr:col>
                    <xdr:colOff>38100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4" name="Option Button 94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63</xdr:row>
                    <xdr:rowOff>57150</xdr:rowOff>
                  </from>
                  <to>
                    <xdr:col>24</xdr:col>
                    <xdr:colOff>76200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5" name="Option Button 95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63</xdr:row>
                    <xdr:rowOff>47625</xdr:rowOff>
                  </from>
                  <to>
                    <xdr:col>26</xdr:col>
                    <xdr:colOff>28575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16" name="Option Button 95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89</xdr:row>
                    <xdr:rowOff>0</xdr:rowOff>
                  </from>
                  <to>
                    <xdr:col>3</xdr:col>
                    <xdr:colOff>47625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17" name="Option Button 95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90</xdr:row>
                    <xdr:rowOff>19050</xdr:rowOff>
                  </from>
                  <to>
                    <xdr:col>2</xdr:col>
                    <xdr:colOff>247650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8" name="Check Box 964">
              <controlPr defaultSize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180975</xdr:rowOff>
                  </from>
                  <to>
                    <xdr:col>11</xdr:col>
                    <xdr:colOff>38100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9" name="Check Box 965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180975</xdr:rowOff>
                  </from>
                  <to>
                    <xdr:col>11</xdr:col>
                    <xdr:colOff>38100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0" name="Group Box 966">
              <controlPr defaultSize="0" print="0" autoFill="0" autoPict="0">
                <anchor moveWithCells="1">
                  <from>
                    <xdr:col>23</xdr:col>
                    <xdr:colOff>19050</xdr:colOff>
                    <xdr:row>60</xdr:row>
                    <xdr:rowOff>171450</xdr:rowOff>
                  </from>
                  <to>
                    <xdr:col>26</xdr:col>
                    <xdr:colOff>200025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1" name="Group Box 967">
              <controlPr defaultSize="0" autoFill="0" autoPict="0">
                <anchor moveWithCells="1">
                  <from>
                    <xdr:col>23</xdr:col>
                    <xdr:colOff>19050</xdr:colOff>
                    <xdr:row>62</xdr:row>
                    <xdr:rowOff>171450</xdr:rowOff>
                  </from>
                  <to>
                    <xdr:col>26</xdr:col>
                    <xdr:colOff>200025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2" name="Group Box 968">
              <controlPr defaultSize="0" print="0" autoFill="0" autoPict="0">
                <anchor moveWithCells="1">
                  <from>
                    <xdr:col>30</xdr:col>
                    <xdr:colOff>47625</xdr:colOff>
                    <xdr:row>96</xdr:row>
                    <xdr:rowOff>85725</xdr:rowOff>
                  </from>
                  <to>
                    <xdr:col>32</xdr:col>
                    <xdr:colOff>104775</xdr:colOff>
                    <xdr:row>99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3" name="Option Button 969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97</xdr:row>
                    <xdr:rowOff>47625</xdr:rowOff>
                  </from>
                  <to>
                    <xdr:col>32</xdr:col>
                    <xdr:colOff>47625</xdr:colOff>
                    <xdr:row>98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" name="Option Button 970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98</xdr:row>
                    <xdr:rowOff>47625</xdr:rowOff>
                  </from>
                  <to>
                    <xdr:col>32</xdr:col>
                    <xdr:colOff>47625</xdr:colOff>
                    <xdr:row>99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5" name="Check Box 972">
              <controlPr defaultSize="0" autoFill="0" autoLine="0" autoPict="0">
                <anchor moveWithCells="1">
                  <from>
                    <xdr:col>9</xdr:col>
                    <xdr:colOff>38100</xdr:colOff>
                    <xdr:row>68</xdr:row>
                    <xdr:rowOff>209550</xdr:rowOff>
                  </from>
                  <to>
                    <xdr:col>10</xdr:col>
                    <xdr:colOff>28575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6" name="Check Box 973">
              <controlPr defaultSize="0" autoFill="0" autoLine="0" autoPict="0">
                <anchor moveWithCells="1">
                  <from>
                    <xdr:col>9</xdr:col>
                    <xdr:colOff>38100</xdr:colOff>
                    <xdr:row>71</xdr:row>
                    <xdr:rowOff>0</xdr:rowOff>
                  </from>
                  <to>
                    <xdr:col>10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7" name="Check Box 974">
              <controlPr defaultSize="0" autoFill="0" autoLine="0" autoPict="0">
                <anchor moveWithCells="1">
                  <from>
                    <xdr:col>9</xdr:col>
                    <xdr:colOff>38100</xdr:colOff>
                    <xdr:row>73</xdr:row>
                    <xdr:rowOff>0</xdr:rowOff>
                  </from>
                  <to>
                    <xdr:col>10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8" name="Check Box 975">
              <controlPr defaultSize="0" autoFill="0" autoLine="0" autoPict="0">
                <anchor moveWithCells="1">
                  <from>
                    <xdr:col>9</xdr:col>
                    <xdr:colOff>38100</xdr:colOff>
                    <xdr:row>75</xdr:row>
                    <xdr:rowOff>0</xdr:rowOff>
                  </from>
                  <to>
                    <xdr:col>10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9" name="Check Box 976">
              <controlPr defaultSize="0" autoFill="0" autoLine="0" autoPict="0">
                <anchor moveWithCells="1">
                  <from>
                    <xdr:col>9</xdr:col>
                    <xdr:colOff>38100</xdr:colOff>
                    <xdr:row>75</xdr:row>
                    <xdr:rowOff>0</xdr:rowOff>
                  </from>
                  <to>
                    <xdr:col>10</xdr:col>
                    <xdr:colOff>28575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0" name="Check Box 977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114300</xdr:rowOff>
                  </from>
                  <to>
                    <xdr:col>10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1" name="Check Box 978">
              <controlPr defaultSize="0" autoFill="0" autoLine="0" autoPict="0">
                <anchor moveWithCells="1">
                  <from>
                    <xdr:col>9</xdr:col>
                    <xdr:colOff>38100</xdr:colOff>
                    <xdr:row>81</xdr:row>
                    <xdr:rowOff>0</xdr:rowOff>
                  </from>
                  <to>
                    <xdr:col>10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" name="Check Box 981">
              <controlPr defaultSize="0" autoFill="0" autoLine="0" autoPict="0">
                <anchor moveWithCells="1">
                  <from>
                    <xdr:col>21</xdr:col>
                    <xdr:colOff>9525</xdr:colOff>
                    <xdr:row>68</xdr:row>
                    <xdr:rowOff>190500</xdr:rowOff>
                  </from>
                  <to>
                    <xdr:col>22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3" name="Check Box 982">
              <controlPr defaultSize="0" autoFill="0" autoLine="0" autoPict="0">
                <anchor moveWithCells="1">
                  <from>
                    <xdr:col>21</xdr:col>
                    <xdr:colOff>9525</xdr:colOff>
                    <xdr:row>71</xdr:row>
                    <xdr:rowOff>0</xdr:rowOff>
                  </from>
                  <to>
                    <xdr:col>22</xdr:col>
                    <xdr:colOff>76200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4" name="Check Box 983">
              <controlPr defaultSize="0" autoFill="0" autoLine="0" autoPict="0">
                <anchor moveWithCells="1">
                  <from>
                    <xdr:col>21</xdr:col>
                    <xdr:colOff>9525</xdr:colOff>
                    <xdr:row>73</xdr:row>
                    <xdr:rowOff>0</xdr:rowOff>
                  </from>
                  <to>
                    <xdr:col>22</xdr:col>
                    <xdr:colOff>76200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5" name="Check Box 986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95250</xdr:rowOff>
                  </from>
                  <to>
                    <xdr:col>3</xdr:col>
                    <xdr:colOff>9525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6" name="Check Box 987">
              <controlPr defaultSize="0" autoFill="0" autoLine="0" autoPict="0">
                <anchor moveWithCells="1">
                  <from>
                    <xdr:col>21</xdr:col>
                    <xdr:colOff>9525</xdr:colOff>
                    <xdr:row>75</xdr:row>
                    <xdr:rowOff>0</xdr:rowOff>
                  </from>
                  <to>
                    <xdr:col>22</xdr:col>
                    <xdr:colOff>76200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7" name="Check Box 993">
              <controlPr defaultSize="0" autoFill="0" autoLine="0" autoPict="0">
                <anchor moveWithCells="1">
                  <from>
                    <xdr:col>9</xdr:col>
                    <xdr:colOff>47625</xdr:colOff>
                    <xdr:row>69</xdr:row>
                    <xdr:rowOff>95250</xdr:rowOff>
                  </from>
                  <to>
                    <xdr:col>10</xdr:col>
                    <xdr:colOff>66675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8" name="Check Box 994">
              <controlPr defaultSize="0" autoFill="0" autoLine="0" autoPict="0">
                <anchor moveWithCells="1">
                  <from>
                    <xdr:col>9</xdr:col>
                    <xdr:colOff>38100</xdr:colOff>
                    <xdr:row>73</xdr:row>
                    <xdr:rowOff>0</xdr:rowOff>
                  </from>
                  <to>
                    <xdr:col>10</xdr:col>
                    <xdr:colOff>19050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9" name="Check Box 995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95250</xdr:rowOff>
                  </from>
                  <to>
                    <xdr:col>10</xdr:col>
                    <xdr:colOff>57150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40" name="Check Box 997">
              <controlPr defaultSize="0" autoFill="0" autoLine="0" autoPict="0">
                <anchor moveWithCells="1">
                  <from>
                    <xdr:col>21</xdr:col>
                    <xdr:colOff>9525</xdr:colOff>
                    <xdr:row>69</xdr:row>
                    <xdr:rowOff>123825</xdr:rowOff>
                  </from>
                  <to>
                    <xdr:col>22</xdr:col>
                    <xdr:colOff>76200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41" name="Check Box 998">
              <controlPr defaultSize="0" autoFill="0" autoLine="0" autoPict="0">
                <anchor moveWithCells="1">
                  <from>
                    <xdr:col>21</xdr:col>
                    <xdr:colOff>9525</xdr:colOff>
                    <xdr:row>76</xdr:row>
                    <xdr:rowOff>114300</xdr:rowOff>
                  </from>
                  <to>
                    <xdr:col>22</xdr:col>
                    <xdr:colOff>76200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42" name="Check Box 999">
              <controlPr defaultSize="0" autoFill="0" autoLine="0" autoPict="0">
                <anchor moveWithCells="1">
                  <from>
                    <xdr:col>21</xdr:col>
                    <xdr:colOff>9525</xdr:colOff>
                    <xdr:row>78</xdr:row>
                    <xdr:rowOff>104775</xdr:rowOff>
                  </from>
                  <to>
                    <xdr:col>22</xdr:col>
                    <xdr:colOff>76200</xdr:colOff>
                    <xdr:row>81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844" yWindow="99" count="1">
        <x14:dataValidation type="list" allowBlank="1" showInputMessage="1" showErrorMessage="1">
          <x14:formula1>
            <xm:f>' Datos de Organizadores '!$U$162:$U$184</xm:f>
          </x14:formula1>
          <xm:sqref>C64:I64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IO39"/>
  <sheetViews>
    <sheetView workbookViewId="0">
      <selection activeCell="C30" sqref="C30:I30"/>
    </sheetView>
  </sheetViews>
  <sheetFormatPr baseColWidth="10" defaultColWidth="0" defaultRowHeight="0" customHeight="1" zeroHeight="1" x14ac:dyDescent="0.2"/>
  <cols>
    <col min="1" max="1" width="4" style="64" customWidth="1"/>
    <col min="2" max="2" width="5.7109375" style="59" customWidth="1"/>
    <col min="3" max="3" width="9.7109375" style="59" customWidth="1"/>
    <col min="4" max="4" width="13.7109375" style="59" customWidth="1"/>
    <col min="5" max="5" width="9.7109375" style="59" customWidth="1"/>
    <col min="6" max="6" width="13.7109375" style="59" customWidth="1"/>
    <col min="7" max="8" width="8.7109375" style="59" customWidth="1"/>
    <col min="9" max="15" width="4.7109375" style="59" customWidth="1"/>
    <col min="16" max="16" width="3.7109375" style="65" customWidth="1"/>
    <col min="17" max="17" width="4.140625" style="65" hidden="1" customWidth="1"/>
    <col min="18" max="26" width="11.42578125" style="65" hidden="1" customWidth="1"/>
    <col min="27" max="31" width="11.42578125" style="66" hidden="1" customWidth="1"/>
    <col min="32" max="162" width="11.42578125" style="64" hidden="1" customWidth="1"/>
    <col min="163" max="163" width="7.7109375" style="64" hidden="1" customWidth="1"/>
    <col min="164" max="249" width="11.42578125" style="64" hidden="1" customWidth="1"/>
    <col min="250" max="16384" width="0" style="64" hidden="1"/>
  </cols>
  <sheetData>
    <row r="1" spans="1:16" ht="10.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8.25" customHeight="1" x14ac:dyDescent="0.2">
      <c r="A2" s="84"/>
      <c r="B2" s="83"/>
      <c r="C2" s="52"/>
      <c r="D2" s="52"/>
      <c r="E2" s="461" t="s">
        <v>332</v>
      </c>
      <c r="F2" s="461"/>
      <c r="G2" s="461"/>
      <c r="H2" s="461"/>
      <c r="I2" s="461"/>
      <c r="J2" s="461"/>
      <c r="K2" s="461"/>
      <c r="L2" s="461"/>
      <c r="M2" s="461"/>
      <c r="N2" s="461"/>
      <c r="O2" s="462"/>
      <c r="P2" s="85"/>
    </row>
    <row r="3" spans="1:16" ht="60" customHeight="1" x14ac:dyDescent="0.2">
      <c r="A3" s="84"/>
      <c r="B3" s="465"/>
      <c r="C3" s="466"/>
      <c r="D3" s="74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4"/>
      <c r="P3" s="85"/>
    </row>
    <row r="4" spans="1:16" ht="6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6"/>
    </row>
    <row r="5" spans="1:16" ht="27" customHeight="1" x14ac:dyDescent="0.2">
      <c r="A5" s="84"/>
      <c r="B5" s="467" t="s">
        <v>109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/>
      <c r="P5" s="85"/>
    </row>
    <row r="6" spans="1:16" ht="5.25" hidden="1" customHeight="1" x14ac:dyDescent="0.2">
      <c r="A6" s="84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85"/>
    </row>
    <row r="7" spans="1:16" ht="12" hidden="1" customHeight="1" x14ac:dyDescent="0.2">
      <c r="A7" s="84"/>
      <c r="B7" s="53"/>
      <c r="C7" s="481">
        <v>1</v>
      </c>
      <c r="D7" s="478" t="s">
        <v>80</v>
      </c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55"/>
      <c r="P7" s="85"/>
    </row>
    <row r="8" spans="1:16" ht="12" hidden="1" customHeight="1" x14ac:dyDescent="0.2">
      <c r="A8" s="84"/>
      <c r="B8" s="53"/>
      <c r="C8" s="477"/>
      <c r="D8" s="473"/>
      <c r="E8" s="474"/>
      <c r="F8" s="474"/>
      <c r="G8" s="474"/>
      <c r="H8" s="474"/>
      <c r="I8" s="474"/>
      <c r="J8" s="474"/>
      <c r="K8" s="474"/>
      <c r="L8" s="474"/>
      <c r="M8" s="474"/>
      <c r="N8" s="475"/>
      <c r="O8" s="55"/>
      <c r="P8" s="85"/>
    </row>
    <row r="9" spans="1:16" ht="12" hidden="1" customHeight="1" x14ac:dyDescent="0.2">
      <c r="A9" s="84"/>
      <c r="B9" s="53"/>
      <c r="C9" s="476">
        <v>2</v>
      </c>
      <c r="D9" s="470" t="s">
        <v>79</v>
      </c>
      <c r="E9" s="471"/>
      <c r="F9" s="471"/>
      <c r="G9" s="471"/>
      <c r="H9" s="471"/>
      <c r="I9" s="471"/>
      <c r="J9" s="471"/>
      <c r="K9" s="471"/>
      <c r="L9" s="471"/>
      <c r="M9" s="471"/>
      <c r="N9" s="472"/>
      <c r="O9" s="55"/>
      <c r="P9" s="85"/>
    </row>
    <row r="10" spans="1:16" ht="12" hidden="1" customHeight="1" x14ac:dyDescent="0.2">
      <c r="A10" s="84"/>
      <c r="B10" s="53"/>
      <c r="C10" s="477"/>
      <c r="D10" s="473"/>
      <c r="E10" s="474"/>
      <c r="F10" s="474"/>
      <c r="G10" s="474"/>
      <c r="H10" s="474"/>
      <c r="I10" s="474"/>
      <c r="J10" s="474"/>
      <c r="K10" s="474"/>
      <c r="L10" s="474"/>
      <c r="M10" s="474"/>
      <c r="N10" s="475"/>
      <c r="O10" s="55"/>
      <c r="P10" s="85"/>
    </row>
    <row r="11" spans="1:16" ht="12" hidden="1" customHeight="1" x14ac:dyDescent="0.2">
      <c r="A11" s="84"/>
      <c r="B11" s="53"/>
      <c r="C11" s="476">
        <v>3</v>
      </c>
      <c r="D11" s="470" t="s">
        <v>81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2"/>
      <c r="O11" s="55"/>
      <c r="P11" s="85"/>
    </row>
    <row r="12" spans="1:16" ht="12" hidden="1" customHeight="1" thickBot="1" x14ac:dyDescent="0.25">
      <c r="A12" s="84"/>
      <c r="B12" s="53"/>
      <c r="C12" s="490"/>
      <c r="D12" s="487"/>
      <c r="E12" s="488"/>
      <c r="F12" s="488"/>
      <c r="G12" s="488"/>
      <c r="H12" s="488"/>
      <c r="I12" s="488"/>
      <c r="J12" s="488"/>
      <c r="K12" s="488"/>
      <c r="L12" s="488"/>
      <c r="M12" s="488"/>
      <c r="N12" s="489"/>
      <c r="O12" s="55"/>
      <c r="P12" s="85"/>
    </row>
    <row r="13" spans="1:16" ht="5.25" hidden="1" customHeight="1" thickTop="1" x14ac:dyDescent="0.2">
      <c r="A13" s="84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85"/>
    </row>
    <row r="14" spans="1:16" ht="34.5" hidden="1" customHeight="1" x14ac:dyDescent="0.2">
      <c r="A14" s="84"/>
      <c r="B14" s="53"/>
      <c r="C14" s="500" t="s">
        <v>83</v>
      </c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5"/>
      <c r="P14" s="85"/>
    </row>
    <row r="15" spans="1:16" ht="6" customHeigh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6"/>
    </row>
    <row r="16" spans="1:16" ht="6" hidden="1" customHeight="1" x14ac:dyDescent="0.2">
      <c r="A16" s="84"/>
      <c r="B16" s="75"/>
      <c r="C16" s="77">
        <v>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5"/>
      <c r="P16" s="85"/>
    </row>
    <row r="17" spans="1:16" ht="18" hidden="1" customHeight="1" x14ac:dyDescent="0.2">
      <c r="A17" s="84"/>
      <c r="B17" s="75"/>
      <c r="C17" s="491" t="s">
        <v>56</v>
      </c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3"/>
      <c r="O17" s="75"/>
      <c r="P17" s="85"/>
    </row>
    <row r="18" spans="1:16" ht="24.6" customHeight="1" x14ac:dyDescent="0.2">
      <c r="A18" s="84"/>
      <c r="B18" s="467" t="str">
        <f>VLOOKUP(C16,' Datos de Organizadores '!A3:K14,2)</f>
        <v>48 Rallye de Ferrol
07-08 julio 2017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9"/>
      <c r="P18" s="85"/>
    </row>
    <row r="19" spans="1:16" ht="6" customHeight="1" x14ac:dyDescent="0.2">
      <c r="A19" s="8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5"/>
    </row>
    <row r="20" spans="1:16" ht="18" hidden="1" customHeight="1" x14ac:dyDescent="0.2">
      <c r="A20" s="84"/>
      <c r="B20" s="75"/>
      <c r="C20" s="497" t="s">
        <v>54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75"/>
      <c r="P20" s="85"/>
    </row>
    <row r="21" spans="1:16" ht="18" hidden="1" customHeight="1" x14ac:dyDescent="0.2">
      <c r="A21" s="84"/>
      <c r="B21" s="501" t="s">
        <v>106</v>
      </c>
      <c r="C21" s="82" t="s">
        <v>102</v>
      </c>
      <c r="D21" s="502" t="str">
        <f>VLOOKUP(C16,' Datos de Organizadores '!A3:K14,3)</f>
        <v>ESCUDERÍA AUTOMOVILÍSTICA FERROL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85"/>
    </row>
    <row r="22" spans="1:16" ht="18" hidden="1" customHeight="1" x14ac:dyDescent="0.2">
      <c r="A22" s="84"/>
      <c r="B22" s="501"/>
      <c r="C22" s="82" t="s">
        <v>4</v>
      </c>
      <c r="D22" s="502" t="str">
        <f>VLOOKUP($C$16,' Datos de Organizadores '!$A$3:$K$14,4)</f>
        <v>Avda. Castelao s/n - Casa del Deporte (Aptdo. Correos 114)</v>
      </c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85"/>
    </row>
    <row r="23" spans="1:16" ht="18" hidden="1" customHeight="1" x14ac:dyDescent="0.2">
      <c r="A23" s="84"/>
      <c r="B23" s="501"/>
      <c r="C23" s="82" t="s">
        <v>103</v>
      </c>
      <c r="D23" s="78" t="str">
        <f>VLOOKUP($C$16,' Datos de Organizadores '!$A$3:$K$14,5)</f>
        <v>15406</v>
      </c>
      <c r="E23" s="80" t="s">
        <v>52</v>
      </c>
      <c r="F23" s="503" t="str">
        <f>VLOOKUP($C$16,' Datos de Organizadores '!$A$3:$K$14,6)</f>
        <v>FERROL</v>
      </c>
      <c r="G23" s="503"/>
      <c r="H23" s="503"/>
      <c r="I23" s="503"/>
      <c r="J23" s="503"/>
      <c r="K23" s="503"/>
      <c r="L23" s="503"/>
      <c r="M23" s="503"/>
      <c r="N23" s="503"/>
      <c r="O23" s="503"/>
      <c r="P23" s="85"/>
    </row>
    <row r="24" spans="1:16" ht="18" hidden="1" customHeight="1" x14ac:dyDescent="0.2">
      <c r="A24" s="84"/>
      <c r="B24" s="501"/>
      <c r="C24" s="82" t="s">
        <v>59</v>
      </c>
      <c r="D24" s="503" t="str">
        <f>IF(VLOOKUP($C$16,' Datos de Organizadores '!$A$3:$K$14,7)&lt;&gt;0,"("&amp;(VLOOKUP($C$16,' Datos de Organizadores '!$A$3:$K$14,7)&amp;")"),"")</f>
        <v>(A CORUÑA)</v>
      </c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85"/>
    </row>
    <row r="25" spans="1:16" ht="18" hidden="1" customHeight="1" x14ac:dyDescent="0.2">
      <c r="A25" s="84"/>
      <c r="B25" s="501"/>
      <c r="C25" s="82" t="s">
        <v>47</v>
      </c>
      <c r="D25" s="79" t="str">
        <f>VLOOKUP($C$16,' Datos de Organizadores '!$A$3:$K$14,8)</f>
        <v>680 944696</v>
      </c>
      <c r="E25" s="81" t="s">
        <v>52</v>
      </c>
      <c r="F25" s="79">
        <f>VLOOKUP($C$16,' Datos de Organizadores '!$A$3:$K$14,9)</f>
        <v>0</v>
      </c>
      <c r="G25" s="81" t="s">
        <v>48</v>
      </c>
      <c r="H25" s="499" t="str">
        <f>VLOOKUP($C$16,' Datos de Organizadores '!$A$3:$K$14,10)</f>
        <v>inscripciones@escuderiaferrol.com
www.escuderiaferrol.com</v>
      </c>
      <c r="I25" s="499"/>
      <c r="J25" s="499"/>
      <c r="K25" s="499"/>
      <c r="L25" s="499"/>
      <c r="M25" s="499"/>
      <c r="N25" s="499"/>
      <c r="O25" s="499"/>
      <c r="P25" s="85"/>
    </row>
    <row r="26" spans="1:16" ht="6" hidden="1" customHeight="1" x14ac:dyDescent="0.2">
      <c r="A26" s="8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5"/>
    </row>
    <row r="27" spans="1:16" ht="15.95" hidden="1" customHeight="1" x14ac:dyDescent="0.2">
      <c r="A27" s="84"/>
      <c r="B27" s="75"/>
      <c r="C27" s="494" t="s">
        <v>34</v>
      </c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6"/>
      <c r="O27" s="75"/>
      <c r="P27" s="85"/>
    </row>
    <row r="28" spans="1:16" ht="20.100000000000001" customHeight="1" x14ac:dyDescent="0.2">
      <c r="A28" s="84"/>
      <c r="B28" s="504" t="s">
        <v>107</v>
      </c>
      <c r="C28" s="507" t="s">
        <v>42</v>
      </c>
      <c r="D28" s="507"/>
      <c r="E28" s="507"/>
      <c r="F28" s="507"/>
      <c r="G28" s="507"/>
      <c r="H28" s="507"/>
      <c r="I28" s="508"/>
      <c r="J28" s="510" t="s">
        <v>86</v>
      </c>
      <c r="K28" s="510"/>
      <c r="L28" s="510"/>
      <c r="M28" s="510" t="s">
        <v>87</v>
      </c>
      <c r="N28" s="510"/>
      <c r="O28" s="510"/>
      <c r="P28" s="85"/>
    </row>
    <row r="29" spans="1:16" ht="18" customHeight="1" x14ac:dyDescent="0.2">
      <c r="A29" s="84"/>
      <c r="B29" s="504"/>
      <c r="C29" s="509" t="s">
        <v>104</v>
      </c>
      <c r="D29" s="509"/>
      <c r="E29" s="509"/>
      <c r="F29" s="509"/>
      <c r="G29" s="509"/>
      <c r="H29" s="509"/>
      <c r="I29" s="509"/>
      <c r="J29" s="513">
        <v>485</v>
      </c>
      <c r="K29" s="482"/>
      <c r="L29" s="482"/>
      <c r="M29" s="482">
        <v>970</v>
      </c>
      <c r="N29" s="482"/>
      <c r="O29" s="482"/>
      <c r="P29" s="85"/>
    </row>
    <row r="30" spans="1:16" ht="18" customHeight="1" x14ac:dyDescent="0.2">
      <c r="A30" s="84"/>
      <c r="B30" s="504"/>
      <c r="C30" s="509" t="s">
        <v>105</v>
      </c>
      <c r="D30" s="509"/>
      <c r="E30" s="509"/>
      <c r="F30" s="509"/>
      <c r="G30" s="509"/>
      <c r="H30" s="509"/>
      <c r="I30" s="509"/>
      <c r="J30" s="486">
        <v>150</v>
      </c>
      <c r="K30" s="483"/>
      <c r="L30" s="483"/>
      <c r="M30" s="483">
        <v>0</v>
      </c>
      <c r="N30" s="483"/>
      <c r="O30" s="483"/>
      <c r="P30" s="85"/>
    </row>
    <row r="31" spans="1:16" ht="18" customHeight="1" x14ac:dyDescent="0.2">
      <c r="A31" s="84"/>
      <c r="B31" s="504"/>
      <c r="C31" s="509" t="s">
        <v>285</v>
      </c>
      <c r="D31" s="509"/>
      <c r="E31" s="509"/>
      <c r="F31" s="509"/>
      <c r="G31" s="509"/>
      <c r="H31" s="509"/>
      <c r="I31" s="509"/>
      <c r="J31" s="485">
        <v>200</v>
      </c>
      <c r="K31" s="485"/>
      <c r="L31" s="486"/>
      <c r="M31" s="484">
        <v>400</v>
      </c>
      <c r="N31" s="485"/>
      <c r="O31" s="486"/>
      <c r="P31" s="85"/>
    </row>
    <row r="32" spans="1:16" ht="18" customHeight="1" x14ac:dyDescent="0.2">
      <c r="A32" s="84"/>
      <c r="B32" s="504"/>
      <c r="C32" s="509" t="s">
        <v>307</v>
      </c>
      <c r="D32" s="509"/>
      <c r="E32" s="509"/>
      <c r="F32" s="509"/>
      <c r="G32" s="509"/>
      <c r="H32" s="509"/>
      <c r="I32" s="509"/>
      <c r="J32" s="485">
        <v>0</v>
      </c>
      <c r="K32" s="485"/>
      <c r="L32" s="486"/>
      <c r="M32" s="484">
        <v>0</v>
      </c>
      <c r="N32" s="485"/>
      <c r="O32" s="486"/>
      <c r="P32" s="85"/>
    </row>
    <row r="33" spans="1:16" ht="6.75" customHeight="1" x14ac:dyDescent="0.2">
      <c r="A33" s="8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5"/>
    </row>
    <row r="34" spans="1:16" ht="20.100000000000001" hidden="1" customHeight="1" x14ac:dyDescent="0.2">
      <c r="A34" s="84"/>
      <c r="B34" s="505" t="s">
        <v>108</v>
      </c>
      <c r="C34" s="506"/>
      <c r="D34" s="506"/>
      <c r="E34" s="506"/>
      <c r="F34" s="506"/>
      <c r="G34" s="506"/>
      <c r="H34" s="96"/>
      <c r="I34" s="511"/>
      <c r="J34" s="512"/>
      <c r="K34" s="97"/>
      <c r="L34" s="511"/>
      <c r="M34" s="512"/>
      <c r="N34" s="512"/>
      <c r="O34" s="512"/>
      <c r="P34" s="85"/>
    </row>
    <row r="35" spans="1:16" ht="14.1" hidden="1" customHeight="1" x14ac:dyDescent="0.2">
      <c r="A35" s="8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85"/>
    </row>
    <row r="36" spans="1:16" ht="14.1" hidden="1" customHeight="1" x14ac:dyDescent="0.2">
      <c r="A36" s="8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85"/>
    </row>
    <row r="37" spans="1:16" ht="14.1" hidden="1" customHeight="1" x14ac:dyDescent="0.2">
      <c r="A37" s="8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85"/>
    </row>
    <row r="38" spans="1:16" ht="6.9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1:16" ht="16.5" hidden="1" customHeight="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</sheetData>
  <mergeCells count="39"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E2:O3"/>
    <mergeCell ref="B3:C3"/>
    <mergeCell ref="B5:O5"/>
    <mergeCell ref="D9:N10"/>
    <mergeCell ref="C9:C10"/>
    <mergeCell ref="D7:N8"/>
    <mergeCell ref="C7:C8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5703125" style="89" bestFit="1" customWidth="1"/>
    <col min="2" max="2" width="10.42578125" style="89" bestFit="1" customWidth="1"/>
    <col min="3" max="3" width="10.5703125" style="89" bestFit="1" customWidth="1"/>
    <col min="4" max="4" width="15.140625" style="89" bestFit="1" customWidth="1"/>
    <col min="5" max="5" width="19.7109375" style="89" bestFit="1" customWidth="1"/>
    <col min="6" max="6" width="21.7109375" style="89" bestFit="1" customWidth="1"/>
    <col min="7" max="7" width="27.28515625" style="89" bestFit="1" customWidth="1"/>
    <col min="8" max="8" width="18.7109375" style="89" bestFit="1" customWidth="1"/>
    <col min="9" max="9" width="15.5703125" style="89" bestFit="1" customWidth="1"/>
    <col min="10" max="10" width="13.85546875" style="89" bestFit="1" customWidth="1"/>
    <col min="11" max="11" width="21.7109375" style="89" bestFit="1" customWidth="1"/>
    <col min="12" max="12" width="18.85546875" style="89" customWidth="1"/>
    <col min="13" max="13" width="16.5703125" style="89" bestFit="1" customWidth="1"/>
    <col min="14" max="14" width="16.28515625" style="89" bestFit="1" customWidth="1"/>
    <col min="15" max="16" width="16.85546875" style="89" bestFit="1" customWidth="1"/>
    <col min="17" max="17" width="12.42578125" style="89" bestFit="1" customWidth="1"/>
    <col min="18" max="18" width="13.28515625" style="89" bestFit="1" customWidth="1"/>
    <col min="19" max="19" width="9.85546875" style="89" bestFit="1" customWidth="1"/>
    <col min="20" max="20" width="14.28515625" style="89" bestFit="1" customWidth="1"/>
    <col min="21" max="21" width="16.28515625" style="89" bestFit="1" customWidth="1"/>
    <col min="22" max="22" width="17.7109375" style="89" bestFit="1" customWidth="1"/>
    <col min="23" max="23" width="13.28515625" style="89" bestFit="1" customWidth="1"/>
    <col min="24" max="24" width="10.28515625" style="89" bestFit="1" customWidth="1"/>
    <col min="25" max="25" width="8.5703125" style="89" bestFit="1" customWidth="1"/>
    <col min="26" max="26" width="11.42578125" style="89"/>
    <col min="27" max="27" width="13.42578125" style="89" bestFit="1" customWidth="1"/>
    <col min="28" max="28" width="11.140625" style="89" bestFit="1" customWidth="1"/>
    <col min="29" max="29" width="14" style="89" bestFit="1" customWidth="1"/>
    <col min="30" max="31" width="11.42578125" style="89"/>
    <col min="32" max="32" width="7.140625" style="89" bestFit="1" customWidth="1"/>
    <col min="33" max="33" width="8" style="89" bestFit="1" customWidth="1"/>
    <col min="34" max="34" width="11.7109375" style="89" bestFit="1" customWidth="1"/>
    <col min="35" max="35" width="17.85546875" style="89" bestFit="1" customWidth="1"/>
    <col min="36" max="36" width="18.140625" style="89" bestFit="1" customWidth="1"/>
    <col min="37" max="37" width="29" style="89" bestFit="1" customWidth="1"/>
    <col min="38" max="38" width="15.140625" style="89" bestFit="1" customWidth="1"/>
    <col min="39" max="39" width="12.140625" style="89" bestFit="1" customWidth="1"/>
    <col min="40" max="40" width="10.42578125" style="89" bestFit="1" customWidth="1"/>
    <col min="41" max="41" width="12.85546875" style="89" bestFit="1" customWidth="1"/>
    <col min="42" max="42" width="15.28515625" style="89" bestFit="1" customWidth="1"/>
    <col min="43" max="43" width="13" style="89" bestFit="1" customWidth="1"/>
    <col min="44" max="44" width="16.28515625" style="89" bestFit="1" customWidth="1"/>
    <col min="45" max="46" width="13.28515625" style="89" bestFit="1" customWidth="1"/>
    <col min="47" max="47" width="9" style="89" bestFit="1" customWidth="1"/>
    <col min="48" max="48" width="9.85546875" style="89" bestFit="1" customWidth="1"/>
    <col min="49" max="49" width="9.140625" style="89" bestFit="1" customWidth="1"/>
    <col min="50" max="50" width="11.7109375" style="89" bestFit="1" customWidth="1"/>
    <col min="51" max="51" width="8.42578125" style="89" bestFit="1" customWidth="1"/>
    <col min="52" max="52" width="7.7109375" style="89" bestFit="1" customWidth="1"/>
    <col min="53" max="53" width="14.28515625" style="89" bestFit="1" customWidth="1"/>
    <col min="54" max="54" width="5.28515625" style="89" bestFit="1" customWidth="1"/>
    <col min="55" max="55" width="4.85546875" style="89" bestFit="1" customWidth="1"/>
    <col min="56" max="56" width="7" style="89" bestFit="1" customWidth="1"/>
    <col min="57" max="65" width="7.28515625" style="89" bestFit="1" customWidth="1"/>
    <col min="66" max="66" width="7.85546875" style="89" bestFit="1" customWidth="1"/>
    <col min="67" max="67" width="9.28515625" style="89" bestFit="1" customWidth="1"/>
    <col min="68" max="68" width="8.7109375" style="89" bestFit="1" customWidth="1"/>
    <col min="69" max="69" width="4.85546875" style="89" bestFit="1" customWidth="1"/>
    <col min="70" max="70" width="11.140625" style="89" bestFit="1" customWidth="1"/>
    <col min="71" max="71" width="17" style="89" bestFit="1" customWidth="1"/>
    <col min="72" max="72" width="6.28515625" style="89" bestFit="1" customWidth="1"/>
    <col min="73" max="73" width="5.85546875" style="89" bestFit="1" customWidth="1"/>
    <col min="74" max="74" width="6.42578125" style="89" bestFit="1" customWidth="1"/>
    <col min="75" max="75" width="6" style="89" bestFit="1" customWidth="1"/>
    <col min="76" max="76" width="6.7109375" style="89" bestFit="1" customWidth="1"/>
    <col min="77" max="77" width="6.140625" style="89" bestFit="1" customWidth="1"/>
    <col min="78" max="78" width="9.5703125" style="89" bestFit="1" customWidth="1"/>
    <col min="79" max="79" width="12.7109375" style="89" bestFit="1" customWidth="1"/>
    <col min="80" max="80" width="14.5703125" style="89" bestFit="1" customWidth="1"/>
    <col min="81" max="81" width="7.42578125" style="89" bestFit="1" customWidth="1"/>
    <col min="82" max="82" width="9.42578125" style="89" bestFit="1" customWidth="1"/>
    <col min="83" max="83" width="9.5703125" style="89" bestFit="1" customWidth="1"/>
    <col min="84" max="84" width="12.7109375" style="89" bestFit="1" customWidth="1"/>
    <col min="85" max="85" width="14.5703125" style="89" bestFit="1" customWidth="1"/>
    <col min="86" max="86" width="7.42578125" style="89" bestFit="1" customWidth="1"/>
    <col min="87" max="87" width="9.42578125" style="89" bestFit="1" customWidth="1"/>
    <col min="88" max="88" width="9.5703125" style="89" bestFit="1" customWidth="1"/>
    <col min="89" max="89" width="12.7109375" style="89" bestFit="1" customWidth="1"/>
    <col min="90" max="90" width="14.5703125" style="89" bestFit="1" customWidth="1"/>
    <col min="91" max="91" width="7.42578125" style="89" bestFit="1" customWidth="1"/>
    <col min="92" max="92" width="9.42578125" style="89" bestFit="1" customWidth="1"/>
    <col min="93" max="93" width="9.5703125" style="89" bestFit="1" customWidth="1"/>
    <col min="94" max="94" width="12.7109375" style="89" bestFit="1" customWidth="1"/>
    <col min="95" max="95" width="14.5703125" style="89" bestFit="1" customWidth="1"/>
    <col min="96" max="96" width="7.42578125" style="89" bestFit="1" customWidth="1"/>
    <col min="97" max="97" width="9.42578125" style="89" bestFit="1" customWidth="1"/>
    <col min="98" max="98" width="9.5703125" style="89" bestFit="1" customWidth="1"/>
    <col min="99" max="99" width="12.7109375" style="89" bestFit="1" customWidth="1"/>
    <col min="100" max="100" width="14.5703125" style="89" bestFit="1" customWidth="1"/>
    <col min="101" max="101" width="7.42578125" style="89" bestFit="1" customWidth="1"/>
    <col min="102" max="102" width="9.42578125" style="89" bestFit="1" customWidth="1"/>
    <col min="103" max="103" width="9.5703125" style="89" bestFit="1" customWidth="1"/>
    <col min="104" max="104" width="12.7109375" style="89" bestFit="1" customWidth="1"/>
    <col min="105" max="105" width="14.5703125" style="89" bestFit="1" customWidth="1"/>
    <col min="106" max="106" width="7.42578125" style="89" bestFit="1" customWidth="1"/>
    <col min="107" max="107" width="9.42578125" style="89" bestFit="1" customWidth="1"/>
    <col min="108" max="108" width="9.5703125" style="89" bestFit="1" customWidth="1"/>
    <col min="109" max="109" width="12.7109375" style="89" bestFit="1" customWidth="1"/>
    <col min="110" max="110" width="14.5703125" style="89" bestFit="1" customWidth="1"/>
    <col min="111" max="111" width="7.42578125" style="89" bestFit="1" customWidth="1"/>
    <col min="112" max="112" width="9.42578125" style="89" bestFit="1" customWidth="1"/>
    <col min="113" max="113" width="9.5703125" style="89" bestFit="1" customWidth="1"/>
    <col min="114" max="114" width="12.7109375" style="89" bestFit="1" customWidth="1"/>
    <col min="115" max="115" width="14.5703125" style="89" bestFit="1" customWidth="1"/>
    <col min="116" max="16384" width="11.42578125" style="89"/>
  </cols>
  <sheetData>
    <row r="1" spans="1:115" x14ac:dyDescent="0.2">
      <c r="A1" s="89" t="s">
        <v>118</v>
      </c>
      <c r="B1" s="89" t="s">
        <v>119</v>
      </c>
      <c r="C1" s="89" t="s">
        <v>120</v>
      </c>
      <c r="D1" s="89" t="s">
        <v>121</v>
      </c>
      <c r="E1" s="89" t="s">
        <v>122</v>
      </c>
      <c r="F1" s="89" t="s">
        <v>123</v>
      </c>
      <c r="G1" s="89" t="s">
        <v>124</v>
      </c>
      <c r="H1" s="89" t="s">
        <v>125</v>
      </c>
      <c r="I1" s="89" t="s">
        <v>126</v>
      </c>
      <c r="J1" s="89" t="s">
        <v>127</v>
      </c>
      <c r="K1" s="89" t="s">
        <v>128</v>
      </c>
      <c r="L1" s="89" t="s">
        <v>129</v>
      </c>
      <c r="M1" s="89" t="s">
        <v>130</v>
      </c>
      <c r="N1" s="89" t="s">
        <v>131</v>
      </c>
      <c r="O1" s="89" t="s">
        <v>132</v>
      </c>
      <c r="P1" s="89" t="s">
        <v>133</v>
      </c>
      <c r="Q1" s="89" t="s">
        <v>134</v>
      </c>
      <c r="R1" s="89" t="s">
        <v>135</v>
      </c>
      <c r="S1" s="89" t="s">
        <v>136</v>
      </c>
      <c r="T1" s="89" t="s">
        <v>137</v>
      </c>
      <c r="U1" s="89" t="s">
        <v>138</v>
      </c>
      <c r="V1" s="89" t="s">
        <v>139</v>
      </c>
      <c r="W1" s="89" t="s">
        <v>140</v>
      </c>
      <c r="X1" s="89" t="s">
        <v>143</v>
      </c>
      <c r="Y1" s="89" t="s">
        <v>144</v>
      </c>
      <c r="Z1" s="89" t="s">
        <v>145</v>
      </c>
      <c r="AA1" s="89" t="s">
        <v>146</v>
      </c>
      <c r="AB1" s="89" t="s">
        <v>141</v>
      </c>
      <c r="AC1" s="89" t="s">
        <v>142</v>
      </c>
      <c r="AD1" s="89" t="s">
        <v>147</v>
      </c>
      <c r="AE1" s="89" t="s">
        <v>148</v>
      </c>
      <c r="AF1" s="89" t="s">
        <v>149</v>
      </c>
      <c r="AG1" s="89" t="s">
        <v>150</v>
      </c>
      <c r="AH1" s="89" t="s">
        <v>151</v>
      </c>
      <c r="AI1" s="89" t="s">
        <v>152</v>
      </c>
      <c r="AJ1" s="89" t="s">
        <v>153</v>
      </c>
      <c r="AK1" s="89" t="s">
        <v>154</v>
      </c>
      <c r="AL1" s="89" t="s">
        <v>155</v>
      </c>
      <c r="AM1" s="89" t="s">
        <v>156</v>
      </c>
      <c r="AN1" s="89" t="s">
        <v>157</v>
      </c>
      <c r="AO1" s="89" t="s">
        <v>158</v>
      </c>
      <c r="AP1" s="89" t="s">
        <v>159</v>
      </c>
      <c r="AQ1" s="89" t="s">
        <v>160</v>
      </c>
      <c r="AR1" s="89" t="s">
        <v>161</v>
      </c>
      <c r="AS1" s="89" t="s">
        <v>162</v>
      </c>
      <c r="AT1" s="89" t="s">
        <v>163</v>
      </c>
      <c r="AU1" s="89" t="s">
        <v>164</v>
      </c>
      <c r="AV1" s="89" t="s">
        <v>165</v>
      </c>
      <c r="AW1" s="89" t="s">
        <v>166</v>
      </c>
      <c r="AX1" s="89" t="s">
        <v>167</v>
      </c>
      <c r="AY1" s="89" t="s">
        <v>168</v>
      </c>
      <c r="AZ1" s="89" t="s">
        <v>169</v>
      </c>
      <c r="BA1" s="89" t="s">
        <v>170</v>
      </c>
      <c r="BB1" s="89" t="s">
        <v>24</v>
      </c>
      <c r="BC1" s="89" t="s">
        <v>25</v>
      </c>
      <c r="BD1" s="89" t="s">
        <v>188</v>
      </c>
      <c r="BE1" s="89" t="s">
        <v>171</v>
      </c>
      <c r="BF1" s="89" t="s">
        <v>172</v>
      </c>
      <c r="BG1" s="89" t="s">
        <v>173</v>
      </c>
      <c r="BH1" s="89" t="s">
        <v>174</v>
      </c>
      <c r="BI1" s="89" t="s">
        <v>175</v>
      </c>
      <c r="BJ1" s="89" t="s">
        <v>176</v>
      </c>
      <c r="BK1" s="89" t="s">
        <v>177</v>
      </c>
      <c r="BL1" s="89" t="s">
        <v>178</v>
      </c>
      <c r="BM1" s="89" t="s">
        <v>179</v>
      </c>
      <c r="BN1" s="89" t="s">
        <v>92</v>
      </c>
      <c r="BO1" s="89" t="s">
        <v>88</v>
      </c>
      <c r="BP1" s="89" t="s">
        <v>180</v>
      </c>
      <c r="BQ1" s="89" t="s">
        <v>181</v>
      </c>
      <c r="BR1" s="89" t="s">
        <v>182</v>
      </c>
      <c r="BS1" s="89" t="s">
        <v>183</v>
      </c>
      <c r="BT1" s="89" t="s">
        <v>184</v>
      </c>
      <c r="BU1" s="89" t="s">
        <v>185</v>
      </c>
      <c r="BV1" s="89" t="s">
        <v>186</v>
      </c>
      <c r="BW1" s="89" t="s">
        <v>187</v>
      </c>
      <c r="BX1" s="89" t="s">
        <v>89</v>
      </c>
      <c r="BY1" s="89" t="s">
        <v>90</v>
      </c>
      <c r="BZ1" s="89" t="s">
        <v>191</v>
      </c>
      <c r="CA1" s="89" t="s">
        <v>192</v>
      </c>
      <c r="CB1" s="89" t="s">
        <v>193</v>
      </c>
      <c r="CC1" s="89" t="s">
        <v>194</v>
      </c>
      <c r="CD1" s="89" t="s">
        <v>195</v>
      </c>
      <c r="CE1" s="89" t="s">
        <v>196</v>
      </c>
      <c r="CF1" s="89" t="s">
        <v>197</v>
      </c>
      <c r="CG1" s="89" t="s">
        <v>198</v>
      </c>
      <c r="CH1" s="89" t="s">
        <v>199</v>
      </c>
      <c r="CI1" s="89" t="s">
        <v>200</v>
      </c>
      <c r="CJ1" s="89" t="s">
        <v>201</v>
      </c>
      <c r="CK1" s="89" t="s">
        <v>202</v>
      </c>
      <c r="CL1" s="89" t="s">
        <v>203</v>
      </c>
      <c r="CM1" s="89" t="s">
        <v>204</v>
      </c>
      <c r="CN1" s="89" t="s">
        <v>205</v>
      </c>
      <c r="CO1" s="89" t="s">
        <v>206</v>
      </c>
      <c r="CP1" s="89" t="s">
        <v>207</v>
      </c>
      <c r="CQ1" s="89" t="s">
        <v>208</v>
      </c>
      <c r="CR1" s="89" t="s">
        <v>209</v>
      </c>
      <c r="CS1" s="89" t="s">
        <v>210</v>
      </c>
      <c r="CT1" s="89" t="s">
        <v>211</v>
      </c>
      <c r="CU1" s="89" t="s">
        <v>212</v>
      </c>
      <c r="CV1" s="89" t="s">
        <v>213</v>
      </c>
      <c r="CW1" s="89" t="s">
        <v>214</v>
      </c>
      <c r="CX1" s="89" t="s">
        <v>215</v>
      </c>
      <c r="CY1" s="89" t="s">
        <v>216</v>
      </c>
      <c r="CZ1" s="89" t="s">
        <v>217</v>
      </c>
      <c r="DA1" s="89" t="s">
        <v>218</v>
      </c>
      <c r="DB1" s="89" t="s">
        <v>219</v>
      </c>
      <c r="DC1" s="89" t="s">
        <v>220</v>
      </c>
      <c r="DD1" s="89" t="s">
        <v>221</v>
      </c>
      <c r="DE1" s="89" t="s">
        <v>222</v>
      </c>
      <c r="DF1" s="89" t="s">
        <v>223</v>
      </c>
      <c r="DG1" s="89" t="s">
        <v>224</v>
      </c>
      <c r="DH1" s="89" t="s">
        <v>225</v>
      </c>
      <c r="DI1" s="89" t="s">
        <v>226</v>
      </c>
      <c r="DJ1" s="89" t="s">
        <v>227</v>
      </c>
      <c r="DK1" s="89" t="s">
        <v>228</v>
      </c>
    </row>
    <row r="2" spans="1:115" s="90" customFormat="1" x14ac:dyDescent="0.2">
      <c r="A2" s="94">
        <f>VALUE(' Boletín de Inscripción '!AB19)</f>
        <v>0</v>
      </c>
      <c r="B2" s="90">
        <f>VALUE(' Boletín de Inscripción '!AE19)</f>
        <v>0</v>
      </c>
      <c r="C2" s="90">
        <f>B2</f>
        <v>0</v>
      </c>
      <c r="D2" s="90" t="str">
        <f>IF(' Boletín de Inscripción '!D33="",IF(' Boletín de Inscripción '!V30="","",IF(LEN(' Boletín de Inscripción '!V30)&gt;50,PROPER(LEFT(' Boletín de Inscripción '!V30,50)),PROPER(' Boletín de Inscripción '!V30))),IF(LEN(' Boletín de Inscripción '!D33)&gt;50,UPPER(LEFT(' Boletín de Inscripción '!D33,50)),UPPER(' Boletín de Inscripción '!D33)))</f>
        <v/>
      </c>
      <c r="E2" s="90" t="str">
        <f>IF(' Boletín de Inscripción '!D30="","",IF(LEN(' Boletín de Inscripción '!D30)&gt;25,UPPER(LEFT(' Boletín de Inscripción '!D30,25)),UPPER(' Boletín de Inscripción '!D30)))</f>
        <v/>
      </c>
      <c r="F2" s="90" t="str">
        <f>IF(' Boletín de Inscripción '!L30="","",IF(LEN(' Boletín de Inscripción '!L30)&gt;25,UPPER(LEFT(' Boletín de Inscripción '!L30,25)),UPPER(' Boletín de Inscripción '!L30)))</f>
        <v/>
      </c>
      <c r="G2" s="90" t="str">
        <f>D2&amp;" "&amp;E2&amp;" "&amp;F2</f>
        <v xml:space="preserve">  </v>
      </c>
      <c r="H2" s="90" t="str">
        <f>IF(' Boletín de Inscripción '!J37="","",UPPER(LEFT(' Boletín de Inscripción '!J37,1)))</f>
        <v/>
      </c>
      <c r="I2" s="90" t="str">
        <f>IF(' Boletín de Inscripción '!Y37="","",IF(LEN(' Boletín de Inscripción '!Y37)&gt;20,UPPER(LEFT(' Boletín de Inscripción '!Y37,20)),UPPER(' Boletín de Inscripción '!Y37)))</f>
        <v/>
      </c>
      <c r="J2" s="90" t="str">
        <f>IF(' Boletín de Inscripción '!Q37="","",IF(LEN(' Boletín de Inscripción '!Q37)&gt;20,UPPER(LEFT(' Boletín de Inscripción '!Q37,20)),UPPER(' Boletín de Inscripción '!Q37)))</f>
        <v/>
      </c>
      <c r="K2" s="90" t="str">
        <f>IF(' Boletín de Inscripción '!D35="","",IF(LEN(' Boletín de Inscripción '!D35)&gt;40,PROPER(LEFT(' Boletín de Inscripción '!D35,40)),PROPER(' Boletín de Inscripción '!D35)))</f>
        <v/>
      </c>
      <c r="L2" s="90" t="str">
        <f>IF(' Boletín de Inscripción '!Q35="","",IF(LEN(' Boletín de Inscripción '!Q35)&gt;10,LEFT(' Boletín de Inscripción '!Q35,10),' Boletín de Inscripción '!Q35))</f>
        <v/>
      </c>
      <c r="M2" s="90" t="str">
        <f>IF(' Boletín de Inscripción '!V35="","",IF(LEN(' Boletín de Inscripción '!V35)&gt;25,PROPER(LEFT(' Boletín de Inscripción '!V35,25)),PROPER(' Boletín de Inscripción '!V35)))</f>
        <v/>
      </c>
      <c r="N2" s="90" t="str">
        <f>IF(' Boletín de Inscripción '!D37="","",IF(LEN(' Boletín de Inscripción '!D37)&gt;25,UPPER(LEFT(' Boletín de Inscripción '!D37,25)),UPPER(' Boletín de Inscripción '!D37)))</f>
        <v/>
      </c>
      <c r="O2" s="90" t="str">
        <f>IF(' Boletín de Inscripción '!D39="","",IF(LEN(' Boletín de Inscripción '!D39)&gt;15,LEFT(' Boletín de Inscripción '!D39,15),' Boletín de Inscripción '!D39))</f>
        <v/>
      </c>
      <c r="P2" s="90" t="str">
        <f>IF(' Boletín de Inscripción '!I39="","",IF(LEN(' Boletín de Inscripción '!I39)&gt;15,LEFT(' Boletín de Inscripción '!I39,15),' Boletín de Inscripción '!I39))</f>
        <v/>
      </c>
      <c r="Q2" s="90" t="str">
        <f>IF(' Boletín de Inscripción '!N39="","",IF(LEN(' Boletín de Inscripción '!N39)&gt;15,LEFT(' Boletín de Inscripción '!N39,15),' Boletín de Inscripción '!N39))</f>
        <v/>
      </c>
      <c r="R2" s="90" t="str">
        <f>IF(' Boletín de Inscripción '!V39="","",IF(LEN(' Boletín de Inscripción '!V39)&gt;30,LEFT(' Boletín de Inscripción '!V39,30),' Boletín de Inscripción '!V39))</f>
        <v/>
      </c>
      <c r="S2" s="90" t="str">
        <f>IF(' Boletín de Inscripción '!V42="","",IF(LEN(' Boletín de Inscripción '!V42)&gt;25,PROPER(LEFT(' Boletín de Inscripción '!V42,25)),PROPER(' Boletín de Inscripción '!V42)))</f>
        <v/>
      </c>
      <c r="T2" s="90" t="str">
        <f>IF(' Boletín de Inscripción '!D42="","",IF(LEN(' Boletín de Inscripción '!D42)&gt;25,UPPER(LEFT(' Boletín de Inscripción '!D42,25)),UPPER(' Boletín de Inscripción '!D42)))</f>
        <v/>
      </c>
      <c r="U2" s="90" t="str">
        <f>IF(' Boletín de Inscripción '!L42="","",IF(LEN(' Boletín de Inscripción '!L42)&gt;25,UPPER(LEFT(' Boletín de Inscripción '!L42,25)),UPPER(' Boletín de Inscripción '!L42)))</f>
        <v/>
      </c>
      <c r="V2" s="90" t="str">
        <f>S2&amp;" "&amp;T2&amp;" "&amp;U2</f>
        <v xml:space="preserve">  </v>
      </c>
      <c r="W2" s="90" t="str">
        <f>IF(' Boletín de Inscripción '!J46="","",UPPER(LEFT(' Boletín de Inscripción '!J46,1)))</f>
        <v/>
      </c>
      <c r="X2" s="90" t="str">
        <f>IF(' Boletín de Inscripción '!Y46="","",IF(LEN(' Boletín de Inscripción '!Y46)&gt;20,UPPER(LEFT(' Boletín de Inscripción '!Y46,20)),UPPER(' Boletín de Inscripción '!Y46)))</f>
        <v/>
      </c>
      <c r="Y2" s="90" t="str">
        <f>IF(' Boletín de Inscripción '!Q46="","",IF(LEN(' Boletín de Inscripción '!Q46)&gt;20,UPPER(LEFT(' Boletín de Inscripción '!Q46,20)),UPPER(' Boletín de Inscripción '!Q46)))</f>
        <v/>
      </c>
      <c r="Z2" s="90" t="str">
        <f>IF(' Boletín de Inscripción '!D44="","",IF(LEN(' Boletín de Inscripción '!D44)&gt;40,PROPER(LEFT(' Boletín de Inscripción '!D44,40)),PROPER(' Boletín de Inscripción '!D44)))</f>
        <v/>
      </c>
      <c r="AA2" s="90" t="str">
        <f>IF(' Boletín de Inscripción '!Q44="","",IF(LEN(' Boletín de Inscripción '!Q44)&gt;10,LEFT(' Boletín de Inscripción '!Q44,10),' Boletín de Inscripción '!Q44))</f>
        <v/>
      </c>
      <c r="AB2" s="90" t="str">
        <f>IF(' Boletín de Inscripción '!V44="","",IF(LEN(' Boletín de Inscripción '!V44)&gt;25,PROPER(LEFT(' Boletín de Inscripción '!V44,25)),PROPER(' Boletín de Inscripción '!V44)))</f>
        <v/>
      </c>
      <c r="AC2" s="90" t="str">
        <f>IF(' Boletín de Inscripción '!D46="","",IF(LEN(' Boletín de Inscripción '!D46)&gt;25,UPPER(LEFT(' Boletín de Inscripción '!D46,25)),UPPER(' Boletín de Inscripción '!D46)))</f>
        <v/>
      </c>
      <c r="AD2" s="90" t="str">
        <f>IF(' Boletín de Inscripción '!D48="","",IF(LEN(' Boletín de Inscripción '!D48)&gt;15,LEFT(' Boletín de Inscripción '!D48,15),' Boletín de Inscripción '!D48))</f>
        <v/>
      </c>
      <c r="AE2" s="90" t="str">
        <f>IF(' Boletín de Inscripción '!I48="","",IF(LEN(' Boletín de Inscripción '!I48)&gt;15,LEFT(' Boletín de Inscripción '!I48,15),' Boletín de Inscripción '!I48))</f>
        <v/>
      </c>
      <c r="AF2" s="90" t="str">
        <f>IF(' Boletín de Inscripción '!N48="","",IF(LEN(' Boletín de Inscripción '!N48)&gt;15,LEFT(' Boletín de Inscripción '!N48,15),' Boletín de Inscripción '!N48))</f>
        <v/>
      </c>
      <c r="AG2" s="90" t="str">
        <f>IF(' Boletín de Inscripción '!V48="","",IF(LEN(' Boletín de Inscripción '!V48)&gt;30,LEFT(' Boletín de Inscripción '!V48,30),' Boletín de Inscripción '!V48))</f>
        <v/>
      </c>
      <c r="AH2" s="90" t="str">
        <f>IF(' Boletín de Inscripción '!V51="","",IF(LEN(' Boletín de Inscripción '!V51)&gt;25,PROPER(LEFT(' Boletín de Inscripción '!V51,25)),PROPER(' Boletín de Inscripción '!V51)))</f>
        <v/>
      </c>
      <c r="AI2" s="90" t="str">
        <f>IF(' Boletín de Inscripción '!D51="","",IF(LEN(' Boletín de Inscripción '!D51)&gt;25,UPPER(LEFT(' Boletín de Inscripción '!D51,25)),UPPER(' Boletín de Inscripción '!D51)))</f>
        <v/>
      </c>
      <c r="AJ2" s="90" t="str">
        <f>IF(' Boletín de Inscripción '!L51="","",IF(LEN(' Boletín de Inscripción '!L51)&gt;25,UPPER(LEFT(' Boletín de Inscripción '!L51,25)),UPPER(' Boletín de Inscripción '!L51)))</f>
        <v/>
      </c>
      <c r="AK2" s="90" t="str">
        <f>AH2&amp;" "&amp;AI2&amp;" "&amp;AJ2</f>
        <v xml:space="preserve">  </v>
      </c>
      <c r="AL2" s="90" t="str">
        <f>IF( ' Boletín de Inscripción '!J55="","",UPPER(LEFT(' Boletín de Inscripción '!J55,1)))</f>
        <v/>
      </c>
      <c r="AM2" s="90" t="str">
        <f>IF(' Boletín de Inscripción '!Y55="","",IF(LEN(' Boletín de Inscripción '!Y55)&gt;20,UPPER(LEFT(' Boletín de Inscripción '!Y55,20)),UPPER(' Boletín de Inscripción '!Y55)))</f>
        <v/>
      </c>
      <c r="AN2" s="90" t="str">
        <f>IF(' Boletín de Inscripción '!Q55="","",IF(LEN(' Boletín de Inscripción '!Q55)&gt;20,UPPER(LEFT(' Boletín de Inscripción '!Q55,20)),UPPER(' Boletín de Inscripción '!Q55)))</f>
        <v/>
      </c>
      <c r="AO2" s="90" t="str">
        <f>IF(' Boletín de Inscripción '!D53="","",IF(LEN(' Boletín de Inscripción '!D53)&gt;40,PROPER(LEFT(' Boletín de Inscripción '!D53,40)),PROPER(' Boletín de Inscripción '!D53)))</f>
        <v/>
      </c>
      <c r="AP2" s="90" t="str">
        <f>IF(' Boletín de Inscripción '!Q53="","",IF(LEN(' Boletín de Inscripción '!Q53)&gt;10,LEFT(' Boletín de Inscripción '!Q53,10),' Boletín de Inscripción '!Q53))</f>
        <v/>
      </c>
      <c r="AQ2" s="90" t="str">
        <f>IF(' Boletín de Inscripción '!V53="","",IF(LEN(' Boletín de Inscripción '!V53)&gt;25,PROPER(LEFT(' Boletín de Inscripción '!V53,25)),PROPER(' Boletín de Inscripción '!V53)))</f>
        <v/>
      </c>
      <c r="AR2" s="90" t="str">
        <f>IF(' Boletín de Inscripción '!D55="","",IF(LEN(' Boletín de Inscripción '!D55)&gt;25,UPPER(LEFT(' Boletín de Inscripción '!D55,25)),UPPER(' Boletín de Inscripción '!D55)))</f>
        <v/>
      </c>
      <c r="AS2" s="90" t="str">
        <f>IF(' Boletín de Inscripción '!D57="","",IF(LEN(' Boletín de Inscripción '!D57)&gt;15,LEFT(' Boletín de Inscripción '!D57,15),' Boletín de Inscripción '!D57))</f>
        <v/>
      </c>
      <c r="AT2" s="90" t="str">
        <f>IF(' Boletín de Inscripción '!I57="","",IF(LEN(' Boletín de Inscripción '!I57)&gt;15,LEFT(' Boletín de Inscripción '!I57,15),' Boletín de Inscripción '!I57))</f>
        <v/>
      </c>
      <c r="AU2" s="90" t="str">
        <f>IF(' Boletín de Inscripción '!N57="","",IF(LEN(' Boletín de Inscripción '!N57)&gt;15,LEFT(' Boletín de Inscripción '!N57,15),' Boletín de Inscripción '!N57))</f>
        <v/>
      </c>
      <c r="AV2" s="90" t="str">
        <f>IF(' Boletín de Inscripción '!V57="","",IF(LEN(' Boletín de Inscripción '!V57)&gt;30,LEFT(' Boletín de Inscripción '!V57,30),' Boletín de Inscripción '!V57))</f>
        <v/>
      </c>
      <c r="AW2" s="90" t="str">
        <f>IF(' Boletín de Inscripción '!C62="","",IF(LEN(' Boletín de Inscripción '!C62)&gt;25,PROPER(LEFT(' Boletín de Inscripción '!C62,25)),PROPER(' Boletín de Inscripción '!C62)))</f>
        <v/>
      </c>
      <c r="AX2" s="90" t="str">
        <f>IF(' Boletín de Inscripción '!J62="","",IF(LEN(' Boletín de Inscripción '!J62)&gt;25,UPPER(LEFT(' Boletín de Inscripción '!J62,25)),UPPER(' Boletín de Inscripción '!J62)))</f>
        <v/>
      </c>
      <c r="AY2" s="90" t="str">
        <f>IF(' Boletín de Inscripción '!Q64="","",IF(LEN(' Boletín de Inscripción '!Q64)&gt;25,UPPER(LEFT(' Boletín de Inscripción '!Q64,25)),UPPER(' Boletín de Inscripción '!Q64)))</f>
        <v/>
      </c>
      <c r="AZ2" s="90" t="str">
        <f>IF(' Boletín de Inscripción '!Q62="","",IF(LEN(' Boletín de Inscripción '!Q62)&gt;25,UPPER(LEFT(' Boletín de Inscripción '!Q62,25)),UPPER(' Boletín de Inscripción '!Q62)))</f>
        <v/>
      </c>
      <c r="BA2" s="90" t="str">
        <f>IF(' Boletín de Inscripción '!AB64="","",IF(LEN(' Boletín de Inscripción '!AB64)&gt;25,UPPER(LEFT(' Boletín de Inscripción '!AB64,25)),UPPER(' Boletín de Inscripción '!AB64)))</f>
        <v/>
      </c>
      <c r="BB2" s="90" t="str">
        <f>IF(' Boletín de Inscripción '!AB71="","",IF(LEN(' Boletín de Inscripción '!AB71)&gt;1,UPPER(LEFT(' Boletín de Inscripción '!AB71,1)),UPPER(' Boletín de Inscripción '!AB71)))</f>
        <v/>
      </c>
      <c r="BC2" s="90" t="str">
        <f>IF(' Boletín de Inscripción '!AE71="","",IF(LEN(' Boletín de Inscripción '!AE71)&gt;1,LEFT(' Boletín de Inscripción '!AE71,1),' Boletín de Inscripción '!AE71))</f>
        <v/>
      </c>
      <c r="BD2" s="90">
        <v>9</v>
      </c>
      <c r="BE2" s="90" t="str">
        <f>IF(Trofeo1=TRUE,"SI","NO")</f>
        <v>NO</v>
      </c>
      <c r="BF2" s="90" t="str">
        <f>IF(Trofeo2=TRUE,"SI","NO")</f>
        <v>NO</v>
      </c>
      <c r="BG2" s="90" t="str">
        <f>IF(Trofeo3=TRUE,"SI","NO")</f>
        <v>NO</v>
      </c>
      <c r="BH2" s="90" t="str">
        <f>IF(Trofeo4=TRUE,"SI","NO")</f>
        <v>SI</v>
      </c>
      <c r="BI2" s="90" t="str">
        <f>IF(Trofeo5=TRUE,"SI","NO")</f>
        <v>NO</v>
      </c>
      <c r="BJ2" s="90" t="str">
        <f>IF(Trofeo6=TRUE,"SI","NO")</f>
        <v>NO</v>
      </c>
      <c r="BK2" s="90" t="s">
        <v>189</v>
      </c>
      <c r="BL2" s="90" t="s">
        <v>189</v>
      </c>
      <c r="BM2" s="90" t="s">
        <v>189</v>
      </c>
      <c r="BN2" s="90" t="str">
        <f>IF(Publicidad=1,"SI","NO")</f>
        <v>SI</v>
      </c>
      <c r="BO2" s="90" t="str">
        <f>IF(Shakedown=TRUE,"SI","NO")</f>
        <v>NO</v>
      </c>
      <c r="BP2" s="91">
        <f ca="1">IF(' Boletín de Inscripción '!W19="",TODAY(),' Boletín de Inscripción '!W19)</f>
        <v>42887</v>
      </c>
      <c r="BQ2" s="93">
        <f ca="1">IF(' Boletín de Inscripción '!W22="",NOW(),' Boletín de Inscripción '!W22)</f>
        <v>42887.638016319448</v>
      </c>
      <c r="BR2" s="92" t="str">
        <f>IF(' Boletín de Inscripción '!Q33="","",IF(LEN(' Boletín de Inscripción '!Q33)&gt;61,PROPER(LEFT(' Boletín de Inscripción '!Q33,61)),PROPER(' Boletín de Inscripción '!Q33)))</f>
        <v/>
      </c>
      <c r="BS2" s="95" t="s">
        <v>190</v>
      </c>
      <c r="BT2" s="90" t="e">
        <f>IF(' Boletín de Inscripción '!#REF!="","",IF(LEN(' Boletín de Inscripción '!#REF!)&gt;1,UPPER(LEFT(' Boletín de Inscripción '!#REF!,1)),UPPER(' Boletín de Inscripción '!#REF!)))</f>
        <v>#REF!</v>
      </c>
      <c r="BU2" s="90" t="e">
        <f>IF(' Boletín de Inscripción '!#REF!="","",IF(LEN(' Boletín de Inscripción '!#REF!)&gt;1,LEFT(' Boletín de Inscripción '!#REF!,1),' Boletín de Inscripción '!#REF!))</f>
        <v>#REF!</v>
      </c>
      <c r="BV2" s="90" t="e">
        <f>IF(' Boletín de Inscripción '!#REF!="","",IF(LEN(' Boletín de Inscripción '!#REF!)&gt;1,UPPER(LEFT(' Boletín de Inscripción '!#REF!,1)),UPPER(' Boletín de Inscripción '!#REF!)))</f>
        <v>#REF!</v>
      </c>
      <c r="BW2" s="90" t="e">
        <f>IF(' Boletín de Inscripción '!#REF!="","",IF(LEN(' Boletín de Inscripción '!#REF!)&gt;1,LEFT(' Boletín de Inscripción '!#REF!,1),' Boletín de Inscripción '!#REF!))</f>
        <v>#REF!</v>
      </c>
      <c r="BX2" s="90" t="str">
        <f>IF(Ouvreur=TRUE,"SI","NO")</f>
        <v>NO</v>
      </c>
      <c r="BY2" s="90" t="str">
        <f>IF(Auxiliar=TRUE,"SI","NO")</f>
        <v>NO</v>
      </c>
      <c r="BZ2" s="90" t="str">
        <f>IF(NombreA1="","",IF(LEN(NombreA1)&gt;25,UPPER(LEFT(NombreA1,25)),UPPER(NombreA1)))</f>
        <v/>
      </c>
      <c r="CA2" s="90" t="str">
        <f>IF(PrimerApellidoA1="","",IF(LEN(PrimerApellidoA1)&gt;25,UPPER(LEFT(PrimerApellidoA1,25)),UPPER(PrimerApellidoA1)))</f>
        <v/>
      </c>
      <c r="CB2" s="90" t="e">
        <f>IF(SegundoApellidoA1="","",IF(LEN(SegundoApellidoA1)&gt;25,UPPER(LEFT(SegundoApellidoA1,25)),UPPER(SegundoApellidoA1)))</f>
        <v>#REF!</v>
      </c>
      <c r="CC2" s="90" t="str">
        <f>IF(DniCifA1="","",IF(LEN(DniCifA1)&gt;25,UPPER(LEFT(DniCifA1,25)),UPPER(DniCifA1)))</f>
        <v/>
      </c>
      <c r="CD2" s="90" t="str">
        <f>IF(LicenciaA1="","",IF(LEN(LicenciaA1)&gt;25,UPPER(LEFT(LicenciaA1,25)),UPPER(LicenciaA1)))</f>
        <v/>
      </c>
      <c r="CE2" s="90" t="str">
        <f>IF(NombreA2="","",IF(LEN(NombreA2)&gt;25,UPPER(LEFT(NombreA2,25)),UPPER(NombreA2)))</f>
        <v/>
      </c>
      <c r="CF2" s="90" t="str">
        <f>IF(PrimerApellidoA2="","",IF(LEN(PrimerApellidoA2)&gt;25,UPPER(LEFT(PrimerApellidoA2,25)),UPPER(PrimerApellidoA2)))</f>
        <v/>
      </c>
      <c r="CG2" s="90" t="e">
        <f>IF(SegundoApellidoA2="","",IF(LEN(SegundoApellidoA2)&gt;25,UPPER(LEFT(SegundoApellidoA2,25)),UPPER(SegundoApellidoA2)))</f>
        <v>#REF!</v>
      </c>
      <c r="CH2" s="90" t="str">
        <f>IF(DniCifA2="","",IF(LEN(DniCifA2)&gt;25,UPPER(LEFT(DniCifA2,25)),UPPER(DniCifA2)))</f>
        <v/>
      </c>
      <c r="CI2" s="90" t="str">
        <f>IF(LicenciaA2="","",IF(LEN(LicenciaA2)&gt;25,UPPER(LEFT(LicenciaA2,25)),UPPER(LicenciaA2)))</f>
        <v/>
      </c>
      <c r="CJ2" s="90" t="str">
        <f>IF(NombreR1="","",IF(LEN(NombreR1)&gt;25,UPPER(LEFT(NombreR1,25)),UPPER(NombreR1)))</f>
        <v/>
      </c>
      <c r="CK2" s="90" t="str">
        <f>IF(PrimerApellidoR1="","",IF(LEN(PrimerApellidoR1)&gt;25,UPPER(LEFT(PrimerApellidoR1,25)),UPPER(PrimerApellidoR1)))</f>
        <v/>
      </c>
      <c r="CL2" s="90" t="e">
        <f>IF(SegundoApellidoR1="","",IF(LEN(SegundoApellidoR1)&gt;25,UPPER(LEFT(SegundoApellidoR1,25)),UPPER(SegundoApellidoR1)))</f>
        <v>#REF!</v>
      </c>
      <c r="CM2" s="90" t="str">
        <f>IF(DniCifR1="","",IF(LEN(DniCifR1)&gt;25,UPPER(LEFT(DniCifR1,25)),UPPER(DniCifR1)))</f>
        <v/>
      </c>
      <c r="CN2" s="90" t="str">
        <f>IF(LicenciaR1="","",IF(LEN(LicenciaR1)&gt;25,UPPER(LEFT(LicenciaR1,25)),UPPER(LicenciaR1)))</f>
        <v/>
      </c>
      <c r="CO2" s="90" t="str">
        <f>IF(NombreR2="","",IF(LEN(NombreR2)&gt;25,UPPER(LEFT(NombreR2,25)),UPPER(NombreR2)))</f>
        <v/>
      </c>
      <c r="CP2" s="90" t="str">
        <f>IF(PrimerApellidoR2="","",IF(LEN(PrimerApellidoR2)&gt;25,UPPER(LEFT(PrimerApellidoR2,25)),UPPER(PrimerApellidoR2)))</f>
        <v/>
      </c>
      <c r="CQ2" s="90" t="e">
        <f>IF(SegundoApellidoR2="","",IF(LEN(SegundoApellidoR2)&gt;25,UPPER(LEFT(SegundoApellidoR2,25)),UPPER(SegundoApellidoR2)))</f>
        <v>#REF!</v>
      </c>
      <c r="CR2" s="90" t="str">
        <f>IF(DniCifR2="","",IF(LEN(DniCifR2)&gt;25,UPPER(LEFT(DniCifR2,25)),UPPER(DniCifR2)))</f>
        <v/>
      </c>
      <c r="CS2" s="90" t="str">
        <f>IF(LicenciaR2="","",IF(LEN(LicenciaR2)&gt;25,UPPER(LEFT(LicenciaR2,25)),UPPER(LicenciaR2)))</f>
        <v/>
      </c>
      <c r="CT2" s="90" t="str">
        <f>IF(NombreAux="","",IF(LEN(NombreAux)&gt;25,UPPER(LEFT(NombreAux,25)),UPPER(NombreAux)))</f>
        <v/>
      </c>
      <c r="CU2" s="90" t="str">
        <f>IF(PrimerApellidoAux="","",IF(LEN(PrimerApellidoAux)&gt;25,UPPER(LEFT(PrimerApellidoAux,25)),UPPER(PrimerApellidoAux)))</f>
        <v/>
      </c>
      <c r="CV2" s="90" t="e">
        <f>IF(SegundoApellidoAux="","",IF(LEN(SegundoApellidoAux)&gt;25,UPPER(LEFT(SegundoApellidoAux,25)),UPPER(SegundoApellidoAux)))</f>
        <v>#REF!</v>
      </c>
      <c r="CW2" s="90" t="str">
        <f>IF(DniCifAux="","",IF(LEN(DniCifAux)&gt;25,UPPER(LEFT(DniCifAux,25)),UPPER(DniCifAux)))</f>
        <v/>
      </c>
      <c r="CX2" s="90" t="str">
        <f>IF(LicenciaAux="","",IF(LEN(LicenciaAux)&gt;25,UPPER(LEFT(LicenciaAux,25)),UPPER(LicenciaAux)))</f>
        <v/>
      </c>
      <c r="CY2" s="90" t="str">
        <f>IF(NombreO1="","",IF(LEN(NombreO1)&gt;25,UPPER(LEFT(NombreO1,25)),UPPER(NombreO1)))</f>
        <v/>
      </c>
      <c r="CZ2" s="90" t="str">
        <f>IF(PrimerApellidoO1="","",IF(LEN(PrimerApellidoO1)&gt;25,UPPER(LEFT(PrimerApellidoO1,25)),UPPER(PrimerApellidoO1)))</f>
        <v/>
      </c>
      <c r="DA2" s="90" t="e">
        <f>IF(SegundoApellidoO1="","",IF(LEN(SegundoApellidoO1)&gt;25,UPPER(LEFT(SegundoApellidoO1,25)),UPPER(SegundoApellidoO1)))</f>
        <v>#REF!</v>
      </c>
      <c r="DB2" s="90" t="str">
        <f>IF(DniCifO1="","",IF(LEN(DniCifO1)&gt;25,UPPER(LEFT(DniCifO1,25)),UPPER(DniCifO1)))</f>
        <v/>
      </c>
      <c r="DC2" s="90" t="str">
        <f>IF(LicenciaO1="","",IF(LEN(LicenciaO1)&gt;25,UPPER(LEFT(LicenciaO1,25)),UPPER(LicenciaO1)))</f>
        <v/>
      </c>
      <c r="DD2" s="90" t="str">
        <f>IF(NombreO2="","",IF(LEN(NombreO2)&gt;25,UPPER(LEFT(NombreO2,25)),UPPER(NombreO2)))</f>
        <v/>
      </c>
      <c r="DE2" s="90" t="str">
        <f>IF(PrimerApellidoO2="","",IF(LEN(PrimerApellidoO2)&gt;25,UPPER(LEFT(PrimerApellidoO2,25)),UPPER(PrimerApellidoO2)))</f>
        <v/>
      </c>
      <c r="DF2" s="90" t="e">
        <f>IF(SegundoApellidoO2="","",IF(LEN(SegundoApellidoO2)&gt;25,UPPER(LEFT(SegundoApellidoO2,25)),UPPER(SegundoApellidoO2)))</f>
        <v>#REF!</v>
      </c>
      <c r="DG2" s="90" t="str">
        <f>IF(DniCifO2="","",IF(LEN(DniCifO2)&gt;25,UPPER(LEFT(DniCifO2,25)),UPPER(DniCifO2)))</f>
        <v/>
      </c>
      <c r="DH2" s="90" t="str">
        <f>IF(LicenciaO2="","",IF(LEN(LicenciaO2)&gt;25,UPPER(LEFT(LicenciaO2,25)),UPPER(LicenciaO2)))</f>
        <v/>
      </c>
      <c r="DI2" s="90" t="str">
        <f>IF(MarcaOuvreur="","",IF(LEN(MarcaOuvreur)&gt;25,UPPER(LEFT(MarcaOuvreur,25)),UPPER(MarcaOuvreur)))</f>
        <v/>
      </c>
      <c r="DJ2" s="90" t="str">
        <f>IF(ModeloOuvreur="","",IF(LEN(ModeloOuvreur)&gt;25,PROPER(LEFT(ModeloOuvreur,25)),PROPER(ModeloOuvreur)))</f>
        <v/>
      </c>
      <c r="DK2" s="90" t="e">
        <f>IF(MatriculaOuvreur="","",IF(LEN(MatriculaOuvreur)&gt;25,UPPER(LEFT(MatriculaOuvreur,25)),UPPER(MatriculaOuvreur)))</f>
        <v>#REF!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V1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8" sqref="C18"/>
    </sheetView>
  </sheetViews>
  <sheetFormatPr baseColWidth="10" defaultRowHeight="12.75" x14ac:dyDescent="0.2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0" customWidth="1"/>
    <col min="19" max="19" width="10.28515625" style="71" customWidth="1"/>
    <col min="20" max="20" width="16.42578125" style="70" customWidth="1"/>
    <col min="21" max="21" width="34.7109375" customWidth="1"/>
  </cols>
  <sheetData>
    <row r="1" spans="1:21" ht="30" customHeight="1" x14ac:dyDescent="0.2">
      <c r="A1" s="514" t="s">
        <v>82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5" t="s">
        <v>85</v>
      </c>
      <c r="M1" s="516"/>
      <c r="N1" s="515" t="s">
        <v>88</v>
      </c>
      <c r="O1" s="516"/>
      <c r="P1" s="69" t="s">
        <v>89</v>
      </c>
      <c r="Q1" s="69" t="s">
        <v>90</v>
      </c>
    </row>
    <row r="2" spans="1:21" s="3" customFormat="1" ht="18" customHeight="1" x14ac:dyDescent="0.2">
      <c r="A2" s="4" t="s">
        <v>55</v>
      </c>
      <c r="B2" s="4" t="s">
        <v>56</v>
      </c>
      <c r="C2" s="4" t="s">
        <v>57</v>
      </c>
      <c r="D2" s="4" t="s">
        <v>4</v>
      </c>
      <c r="E2" s="4" t="s">
        <v>58</v>
      </c>
      <c r="F2" s="4" t="s">
        <v>51</v>
      </c>
      <c r="G2" s="4" t="s">
        <v>59</v>
      </c>
      <c r="H2" s="4" t="s">
        <v>47</v>
      </c>
      <c r="I2" s="4" t="s">
        <v>53</v>
      </c>
      <c r="J2" s="4" t="s">
        <v>60</v>
      </c>
      <c r="K2" s="4" t="s">
        <v>61</v>
      </c>
      <c r="L2" s="4" t="s">
        <v>86</v>
      </c>
      <c r="M2" s="4" t="s">
        <v>87</v>
      </c>
      <c r="N2" s="4" t="s">
        <v>86</v>
      </c>
      <c r="O2" s="4" t="s">
        <v>87</v>
      </c>
      <c r="P2" s="4"/>
      <c r="Q2" s="4"/>
      <c r="R2" s="72"/>
      <c r="S2" s="73"/>
      <c r="T2" s="72"/>
    </row>
    <row r="3" spans="1:21" ht="29.45" customHeight="1" x14ac:dyDescent="0.2">
      <c r="A3" s="5">
        <v>1</v>
      </c>
      <c r="B3" s="174" t="s">
        <v>378</v>
      </c>
      <c r="C3" s="8" t="s">
        <v>284</v>
      </c>
      <c r="D3" s="8" t="s">
        <v>380</v>
      </c>
      <c r="E3" s="51" t="s">
        <v>381</v>
      </c>
      <c r="F3" s="8" t="s">
        <v>243</v>
      </c>
      <c r="G3" s="8" t="s">
        <v>243</v>
      </c>
      <c r="H3" s="7" t="s">
        <v>295</v>
      </c>
      <c r="I3" s="7"/>
      <c r="J3" s="208" t="s">
        <v>379</v>
      </c>
      <c r="K3" s="247"/>
      <c r="L3" s="67">
        <v>470</v>
      </c>
      <c r="M3" s="67">
        <v>940</v>
      </c>
      <c r="N3" s="67">
        <v>200</v>
      </c>
      <c r="O3" s="67">
        <v>400</v>
      </c>
      <c r="P3" s="67">
        <v>300</v>
      </c>
      <c r="Q3" s="67">
        <v>150</v>
      </c>
      <c r="R3" s="169">
        <f>' Derechos de Inscripción '!C16</f>
        <v>6</v>
      </c>
      <c r="S3" s="170" t="s">
        <v>91</v>
      </c>
      <c r="T3" s="169"/>
    </row>
    <row r="4" spans="1:21" ht="16.149999999999999" customHeight="1" x14ac:dyDescent="0.2">
      <c r="A4" s="7">
        <v>2</v>
      </c>
      <c r="B4" s="174" t="s">
        <v>382</v>
      </c>
      <c r="C4" s="8" t="s">
        <v>237</v>
      </c>
      <c r="D4" s="8" t="s">
        <v>71</v>
      </c>
      <c r="E4" s="51" t="s">
        <v>383</v>
      </c>
      <c r="F4" s="8" t="s">
        <v>72</v>
      </c>
      <c r="G4" s="8"/>
      <c r="H4" s="7" t="s">
        <v>73</v>
      </c>
      <c r="I4" s="7" t="s">
        <v>74</v>
      </c>
      <c r="J4" s="207" t="s">
        <v>413</v>
      </c>
      <c r="K4" s="247"/>
      <c r="L4" s="68">
        <v>470</v>
      </c>
      <c r="M4" s="68">
        <v>940</v>
      </c>
      <c r="N4" s="68">
        <v>200</v>
      </c>
      <c r="O4" s="68">
        <v>400</v>
      </c>
      <c r="P4" s="68">
        <v>300</v>
      </c>
      <c r="Q4" s="68">
        <v>150</v>
      </c>
      <c r="R4" s="169">
        <v>1</v>
      </c>
      <c r="S4" s="170" t="s">
        <v>92</v>
      </c>
      <c r="T4" s="169">
        <v>0</v>
      </c>
      <c r="U4" t="str">
        <f>IF(Blanco=TRUE,"¡¡¡ ATENCIÓN !!! DATOS OCULTOS","ESTADO NORMAL (Todos los datos visibles)")</f>
        <v>ESTADO NORMAL (Todos los datos visibles)</v>
      </c>
    </row>
    <row r="5" spans="1:21" ht="16.149999999999999" customHeight="1" x14ac:dyDescent="0.2">
      <c r="A5" s="7">
        <v>3</v>
      </c>
      <c r="B5" s="213" t="s">
        <v>384</v>
      </c>
      <c r="C5" s="6" t="s">
        <v>385</v>
      </c>
      <c r="D5" s="6" t="s">
        <v>386</v>
      </c>
      <c r="E5" s="50" t="s">
        <v>387</v>
      </c>
      <c r="F5" s="6" t="s">
        <v>388</v>
      </c>
      <c r="G5" s="6" t="s">
        <v>389</v>
      </c>
      <c r="H5" s="5">
        <v>609726652</v>
      </c>
      <c r="I5" s="5"/>
      <c r="J5" s="207" t="s">
        <v>349</v>
      </c>
      <c r="K5" s="7"/>
      <c r="L5" s="68">
        <v>470</v>
      </c>
      <c r="M5" s="68">
        <v>940</v>
      </c>
      <c r="N5" s="68">
        <v>200</v>
      </c>
      <c r="O5" s="68">
        <v>400</v>
      </c>
      <c r="P5" s="68">
        <v>300</v>
      </c>
      <c r="Q5" s="68">
        <v>150</v>
      </c>
      <c r="R5" s="169" t="b">
        <v>0</v>
      </c>
      <c r="S5" s="170" t="s">
        <v>88</v>
      </c>
      <c r="T5" s="169" t="b">
        <f>IF(Blanco=TRUE,FALSE,IF(Shakedown=TRUE,#N/A,FALSE))</f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22.5" customHeight="1" x14ac:dyDescent="0.2">
      <c r="A6" s="7">
        <v>4</v>
      </c>
      <c r="B6" s="174" t="s">
        <v>390</v>
      </c>
      <c r="C6" s="8" t="s">
        <v>328</v>
      </c>
      <c r="D6" s="8" t="s">
        <v>391</v>
      </c>
      <c r="E6" s="51" t="s">
        <v>348</v>
      </c>
      <c r="F6" s="8" t="s">
        <v>329</v>
      </c>
      <c r="G6" s="8" t="s">
        <v>330</v>
      </c>
      <c r="H6" s="7">
        <v>636868287</v>
      </c>
      <c r="I6" s="7"/>
      <c r="J6" s="207" t="s">
        <v>351</v>
      </c>
      <c r="K6" s="7"/>
      <c r="L6" s="68">
        <v>470</v>
      </c>
      <c r="M6" s="68">
        <v>940</v>
      </c>
      <c r="N6" s="68">
        <v>200</v>
      </c>
      <c r="O6" s="68">
        <v>400</v>
      </c>
      <c r="P6" s="68">
        <v>300</v>
      </c>
      <c r="Q6" s="68">
        <v>150</v>
      </c>
      <c r="R6" s="169" t="b">
        <v>0</v>
      </c>
      <c r="S6" s="170" t="s">
        <v>89</v>
      </c>
      <c r="T6" s="169" t="b">
        <f>IF(Blanco=TRUE,FALSE,IF(Ouvreur=TRUE,#N/A,FALSE))</f>
        <v>0</v>
      </c>
    </row>
    <row r="7" spans="1:21" ht="16.149999999999999" customHeight="1" x14ac:dyDescent="0.2">
      <c r="A7" s="7">
        <v>5</v>
      </c>
      <c r="B7" s="174" t="s">
        <v>392</v>
      </c>
      <c r="C7" s="8" t="s">
        <v>46</v>
      </c>
      <c r="D7" s="8" t="s">
        <v>238</v>
      </c>
      <c r="E7" s="51" t="s">
        <v>239</v>
      </c>
      <c r="F7" s="8" t="s">
        <v>12</v>
      </c>
      <c r="G7" s="8"/>
      <c r="H7" s="7" t="s">
        <v>294</v>
      </c>
      <c r="I7" s="7" t="s">
        <v>294</v>
      </c>
      <c r="J7" s="207" t="s">
        <v>350</v>
      </c>
      <c r="K7" s="10"/>
      <c r="L7" s="68">
        <v>470</v>
      </c>
      <c r="M7" s="68">
        <v>940</v>
      </c>
      <c r="N7" s="68">
        <v>200</v>
      </c>
      <c r="O7" s="68">
        <v>400</v>
      </c>
      <c r="P7" s="68">
        <v>300</v>
      </c>
      <c r="Q7" s="68">
        <v>150</v>
      </c>
      <c r="R7" s="169" t="b">
        <v>0</v>
      </c>
      <c r="S7" s="170" t="s">
        <v>90</v>
      </c>
      <c r="T7" s="169" t="b">
        <f>IF(Blanco=TRUE,FALSE,IF(Auxiliar=TRUE,#N/A,FALSE))</f>
        <v>0</v>
      </c>
    </row>
    <row r="8" spans="1:21" ht="16.149999999999999" customHeight="1" x14ac:dyDescent="0.2">
      <c r="A8" s="7">
        <v>6</v>
      </c>
      <c r="B8" s="174" t="s">
        <v>393</v>
      </c>
      <c r="C8" s="8" t="s">
        <v>240</v>
      </c>
      <c r="D8" s="174" t="s">
        <v>312</v>
      </c>
      <c r="E8" s="51" t="s">
        <v>241</v>
      </c>
      <c r="F8" s="8" t="s">
        <v>65</v>
      </c>
      <c r="G8" s="8" t="s">
        <v>242</v>
      </c>
      <c r="H8" s="9" t="s">
        <v>394</v>
      </c>
      <c r="I8" s="9"/>
      <c r="J8" s="208" t="s">
        <v>322</v>
      </c>
      <c r="K8" s="7"/>
      <c r="L8" s="68">
        <v>470</v>
      </c>
      <c r="M8" s="68">
        <v>940</v>
      </c>
      <c r="N8" s="68">
        <v>200</v>
      </c>
      <c r="O8" s="68">
        <v>400</v>
      </c>
      <c r="P8" s="68">
        <v>300</v>
      </c>
      <c r="Q8" s="68">
        <v>150</v>
      </c>
      <c r="R8" s="169" t="b">
        <v>0</v>
      </c>
      <c r="S8" s="170" t="s">
        <v>93</v>
      </c>
      <c r="T8" s="169" t="b">
        <v>0</v>
      </c>
    </row>
    <row r="9" spans="1:21" ht="16.149999999999999" customHeight="1" x14ac:dyDescent="0.2">
      <c r="A9" s="7">
        <v>7</v>
      </c>
      <c r="B9" s="174" t="s">
        <v>395</v>
      </c>
      <c r="C9" s="8" t="s">
        <v>75</v>
      </c>
      <c r="D9" s="8" t="s">
        <v>323</v>
      </c>
      <c r="E9" s="51">
        <v>33011</v>
      </c>
      <c r="F9" s="8" t="s">
        <v>76</v>
      </c>
      <c r="G9" s="8" t="s">
        <v>64</v>
      </c>
      <c r="H9" s="7" t="s">
        <v>324</v>
      </c>
      <c r="I9" s="7" t="s">
        <v>325</v>
      </c>
      <c r="J9" s="208" t="s">
        <v>396</v>
      </c>
      <c r="K9" s="7"/>
      <c r="L9" s="68">
        <v>470</v>
      </c>
      <c r="M9" s="68">
        <v>940</v>
      </c>
      <c r="N9" s="68">
        <v>200</v>
      </c>
      <c r="O9" s="68">
        <v>400</v>
      </c>
      <c r="P9" s="68">
        <v>300</v>
      </c>
      <c r="Q9" s="68">
        <v>150</v>
      </c>
      <c r="R9" s="169" t="b">
        <v>0</v>
      </c>
      <c r="S9" s="170" t="s">
        <v>94</v>
      </c>
      <c r="T9" s="169" t="b">
        <v>0</v>
      </c>
    </row>
    <row r="10" spans="1:21" ht="16.149999999999999" customHeight="1" x14ac:dyDescent="0.2">
      <c r="A10" s="7">
        <v>8</v>
      </c>
      <c r="B10" s="174" t="s">
        <v>397</v>
      </c>
      <c r="C10" s="8" t="s">
        <v>66</v>
      </c>
      <c r="D10" s="8" t="s">
        <v>67</v>
      </c>
      <c r="E10" s="51">
        <v>33500</v>
      </c>
      <c r="F10" s="8" t="s">
        <v>68</v>
      </c>
      <c r="G10" s="8" t="s">
        <v>64</v>
      </c>
      <c r="H10" s="7" t="s">
        <v>69</v>
      </c>
      <c r="I10" s="7" t="s">
        <v>70</v>
      </c>
      <c r="J10" s="208" t="s">
        <v>326</v>
      </c>
      <c r="K10" s="7"/>
      <c r="L10" s="68">
        <v>470</v>
      </c>
      <c r="M10" s="68">
        <v>940</v>
      </c>
      <c r="N10" s="68">
        <v>200</v>
      </c>
      <c r="O10" s="68">
        <v>400</v>
      </c>
      <c r="P10" s="68">
        <v>300</v>
      </c>
      <c r="Q10" s="68">
        <v>150</v>
      </c>
      <c r="R10" s="169" t="b">
        <v>0</v>
      </c>
      <c r="S10" s="170" t="s">
        <v>95</v>
      </c>
      <c r="T10" s="169" t="b">
        <f>IF(Blanco=TRUE,FALSE,IF(Trofeo3=TRUE,#N/A,FALSE))</f>
        <v>0</v>
      </c>
    </row>
    <row r="11" spans="1:21" ht="18.600000000000001" customHeight="1" x14ac:dyDescent="0.2">
      <c r="A11" s="7">
        <v>9</v>
      </c>
      <c r="B11" s="239" t="s">
        <v>398</v>
      </c>
      <c r="C11" s="1" t="s">
        <v>399</v>
      </c>
      <c r="D11" s="1" t="s">
        <v>400</v>
      </c>
      <c r="E11" s="2">
        <v>3802</v>
      </c>
      <c r="F11" s="1" t="s">
        <v>401</v>
      </c>
      <c r="G11" s="1" t="s">
        <v>402</v>
      </c>
      <c r="H11" s="2">
        <v>865682858</v>
      </c>
      <c r="J11" s="240" t="s">
        <v>403</v>
      </c>
      <c r="K11" s="56"/>
      <c r="L11" s="68">
        <v>470</v>
      </c>
      <c r="M11" s="68">
        <v>940</v>
      </c>
      <c r="N11" s="68">
        <v>200</v>
      </c>
      <c r="O11" s="68">
        <v>400</v>
      </c>
      <c r="P11" s="68">
        <v>300</v>
      </c>
      <c r="Q11" s="68">
        <v>150</v>
      </c>
      <c r="R11" s="169" t="b">
        <v>1</v>
      </c>
      <c r="S11" s="170" t="s">
        <v>96</v>
      </c>
      <c r="T11" s="169" t="e">
        <f>IF(Blanco=TRUE,FALSE,IF(Trofeo4=TRUE,#N/A,FALSE))</f>
        <v>#N/A</v>
      </c>
    </row>
    <row r="12" spans="1:21" ht="16.149999999999999" customHeight="1" x14ac:dyDescent="0.2">
      <c r="A12" s="7">
        <v>10</v>
      </c>
      <c r="B12" s="214" t="s">
        <v>404</v>
      </c>
      <c r="C12" s="57" t="s">
        <v>267</v>
      </c>
      <c r="D12" s="8" t="s">
        <v>296</v>
      </c>
      <c r="E12" s="58" t="s">
        <v>268</v>
      </c>
      <c r="F12" s="57" t="s">
        <v>269</v>
      </c>
      <c r="G12" s="57" t="s">
        <v>270</v>
      </c>
      <c r="H12" s="56" t="s">
        <v>271</v>
      </c>
      <c r="I12" s="56" t="s">
        <v>272</v>
      </c>
      <c r="J12" s="208" t="s">
        <v>327</v>
      </c>
      <c r="K12" s="7" t="s">
        <v>84</v>
      </c>
      <c r="L12" s="68">
        <v>470</v>
      </c>
      <c r="M12" s="68">
        <v>940</v>
      </c>
      <c r="N12" s="68">
        <v>200</v>
      </c>
      <c r="O12" s="68">
        <v>400</v>
      </c>
      <c r="P12" s="68">
        <v>300</v>
      </c>
      <c r="Q12" s="68">
        <v>150</v>
      </c>
      <c r="R12" s="169" t="b">
        <v>0</v>
      </c>
      <c r="S12" s="170" t="s">
        <v>248</v>
      </c>
      <c r="T12" s="169" t="b">
        <f>IF(Blanco=TRUE,FALSE,IF(Trofeo5=TRUE,#N/A,FALSE))</f>
        <v>0</v>
      </c>
    </row>
    <row r="13" spans="1:21" ht="16.149999999999999" customHeight="1" x14ac:dyDescent="0.2">
      <c r="A13" s="56">
        <v>11</v>
      </c>
      <c r="B13" s="241" t="s">
        <v>405</v>
      </c>
      <c r="C13" s="215" t="s">
        <v>406</v>
      </c>
      <c r="D13" s="215" t="s">
        <v>407</v>
      </c>
      <c r="E13" s="216" t="s">
        <v>408</v>
      </c>
      <c r="F13" s="215" t="s">
        <v>409</v>
      </c>
      <c r="G13" s="215" t="s">
        <v>63</v>
      </c>
      <c r="H13" s="217">
        <v>986783484</v>
      </c>
      <c r="I13" s="217"/>
      <c r="J13" s="242" t="s">
        <v>414</v>
      </c>
      <c r="K13" s="245"/>
      <c r="L13" s="246"/>
      <c r="M13" s="246"/>
      <c r="N13" s="246"/>
      <c r="O13" s="246"/>
      <c r="P13" s="246"/>
      <c r="Q13" s="246"/>
      <c r="R13" s="169"/>
      <c r="S13" s="170"/>
      <c r="T13" s="169"/>
    </row>
    <row r="14" spans="1:21" ht="16.149999999999999" customHeight="1" x14ac:dyDescent="0.2">
      <c r="A14" s="11">
        <v>12</v>
      </c>
      <c r="B14" s="241" t="s">
        <v>415</v>
      </c>
      <c r="C14" s="215" t="s">
        <v>410</v>
      </c>
      <c r="D14" s="215" t="s">
        <v>411</v>
      </c>
      <c r="E14" s="216"/>
      <c r="F14" s="215" t="s">
        <v>62</v>
      </c>
      <c r="G14" s="215" t="s">
        <v>63</v>
      </c>
      <c r="H14" s="217">
        <v>670688488</v>
      </c>
      <c r="I14" s="217"/>
      <c r="J14" s="242" t="s">
        <v>412</v>
      </c>
      <c r="K14" s="217"/>
      <c r="L14" s="218"/>
      <c r="M14" s="218"/>
      <c r="N14" s="218"/>
      <c r="O14" s="218"/>
      <c r="P14" s="218"/>
      <c r="Q14" s="218"/>
      <c r="R14" s="169" t="b">
        <v>0</v>
      </c>
      <c r="S14" s="170" t="s">
        <v>97</v>
      </c>
      <c r="T14" s="169" t="b">
        <v>0</v>
      </c>
    </row>
    <row r="15" spans="1:21" ht="16.149999999999999" customHeight="1" x14ac:dyDescent="0.2">
      <c r="A15" s="106"/>
      <c r="B15" s="241"/>
      <c r="C15" s="215"/>
      <c r="D15" s="215"/>
      <c r="E15" s="216"/>
      <c r="F15" s="215"/>
      <c r="G15" s="215"/>
      <c r="H15" s="217"/>
      <c r="I15" s="217"/>
      <c r="J15" s="242"/>
      <c r="K15" s="106"/>
      <c r="L15" s="110"/>
      <c r="M15" s="110"/>
      <c r="N15" s="110"/>
      <c r="O15" s="110"/>
      <c r="P15" s="110"/>
      <c r="Q15" s="110"/>
      <c r="R15" s="169" t="b">
        <v>0</v>
      </c>
      <c r="S15" s="170" t="s">
        <v>244</v>
      </c>
      <c r="T15" s="169" t="b">
        <f>IF(Blanco=TRUE,FALSE,IF(Trofeo7=TRUE,#N/A,FALSE))</f>
        <v>0</v>
      </c>
    </row>
    <row r="16" spans="1:21" ht="16.149999999999999" customHeight="1" x14ac:dyDescent="0.2">
      <c r="A16" s="106">
        <v>1</v>
      </c>
      <c r="B16" s="210" t="s">
        <v>315</v>
      </c>
      <c r="C16" s="107"/>
      <c r="D16" s="212" t="s">
        <v>286</v>
      </c>
      <c r="E16" s="108"/>
      <c r="F16" s="107"/>
      <c r="G16" s="107"/>
      <c r="H16" s="106"/>
      <c r="I16" s="106"/>
      <c r="J16" s="109"/>
      <c r="K16" s="106"/>
      <c r="L16" s="110"/>
      <c r="M16" s="110"/>
      <c r="N16" s="110"/>
      <c r="O16" s="110"/>
      <c r="P16" s="110"/>
      <c r="Q16" s="110"/>
      <c r="R16" s="169" t="b">
        <v>0</v>
      </c>
      <c r="S16" s="170" t="s">
        <v>245</v>
      </c>
      <c r="T16" s="169" t="b">
        <f>IF(Blanco=TRUE,FALSE,IF(Trofeo8=TRUE,#N/A,FALSE))</f>
        <v>0</v>
      </c>
    </row>
    <row r="17" spans="1:20" ht="16.149999999999999" customHeight="1" x14ac:dyDescent="0.2">
      <c r="A17" s="106">
        <v>2</v>
      </c>
      <c r="B17" s="210" t="s">
        <v>333</v>
      </c>
      <c r="C17" s="106">
        <v>21</v>
      </c>
      <c r="D17" s="212" t="s">
        <v>286</v>
      </c>
      <c r="E17" s="243"/>
      <c r="F17" s="107"/>
      <c r="G17" s="107"/>
      <c r="H17" s="108"/>
      <c r="I17" s="107"/>
      <c r="J17" s="107"/>
      <c r="K17" s="106"/>
      <c r="L17" s="106"/>
      <c r="M17" s="244"/>
      <c r="N17" s="110"/>
      <c r="O17" s="110"/>
      <c r="P17" s="110"/>
      <c r="Q17" s="110"/>
      <c r="R17" s="169" t="b">
        <v>0</v>
      </c>
      <c r="S17" s="170" t="s">
        <v>246</v>
      </c>
      <c r="T17" s="169" t="b">
        <f>IF(Blanco=TRUE,FALSE,IF(Trofeo9=TRUE,#N/A,FALSE))</f>
        <v>0</v>
      </c>
    </row>
    <row r="18" spans="1:20" ht="16.149999999999999" customHeight="1" x14ac:dyDescent="0.2">
      <c r="A18" s="106">
        <v>3</v>
      </c>
      <c r="B18" s="210" t="s">
        <v>334</v>
      </c>
      <c r="C18" s="106"/>
      <c r="D18" s="212" t="s">
        <v>286</v>
      </c>
      <c r="E18" s="108"/>
      <c r="F18" s="156"/>
      <c r="H18" s="106"/>
      <c r="I18" s="106"/>
      <c r="J18" s="109"/>
      <c r="K18" s="106"/>
      <c r="L18" s="110"/>
      <c r="M18" s="110"/>
      <c r="N18" s="110"/>
      <c r="O18" s="110"/>
      <c r="P18" s="110"/>
      <c r="Q18" s="110"/>
      <c r="R18" s="169" t="b">
        <v>0</v>
      </c>
      <c r="S18" s="170" t="s">
        <v>247</v>
      </c>
      <c r="T18" s="169" t="b">
        <f>IF(Blanco=TRUE,FALSE,IF(Trofeo10=TRUE,#N/A,FALSE))</f>
        <v>0</v>
      </c>
    </row>
    <row r="19" spans="1:20" ht="15" x14ac:dyDescent="0.2">
      <c r="A19" s="2">
        <v>4</v>
      </c>
      <c r="B19" s="210" t="s">
        <v>335</v>
      </c>
      <c r="C19" s="171"/>
      <c r="D19" s="212" t="s">
        <v>286</v>
      </c>
      <c r="E19" s="182"/>
      <c r="F19" s="156"/>
      <c r="G19" s="107"/>
      <c r="R19" s="167" t="b">
        <v>1</v>
      </c>
      <c r="S19" s="168" t="s">
        <v>98</v>
      </c>
      <c r="T19" s="70" t="e">
        <f>IF(Blanco=TRUE,FALSE,IF(España=TRUE,#N/A,FALSE))</f>
        <v>#N/A</v>
      </c>
    </row>
    <row r="20" spans="1:20" ht="15" x14ac:dyDescent="0.2">
      <c r="A20" s="2">
        <v>5</v>
      </c>
      <c r="B20" s="210" t="s">
        <v>316</v>
      </c>
      <c r="C20" s="2"/>
      <c r="D20" s="212" t="s">
        <v>286</v>
      </c>
      <c r="F20" s="156"/>
      <c r="G20" s="107"/>
      <c r="R20" s="167" t="b">
        <v>1</v>
      </c>
      <c r="S20" s="168" t="s">
        <v>99</v>
      </c>
      <c r="T20" s="70" t="e">
        <f>IF(C17&gt;6,#N/A,FALSE)</f>
        <v>#N/A</v>
      </c>
    </row>
    <row r="21" spans="1:20" ht="15" x14ac:dyDescent="0.2">
      <c r="A21" s="2">
        <v>6</v>
      </c>
      <c r="B21" s="210" t="s">
        <v>336</v>
      </c>
      <c r="C21" s="2"/>
      <c r="D21" s="212" t="s">
        <v>286</v>
      </c>
      <c r="E21" s="182"/>
      <c r="F21" s="156"/>
      <c r="G21" s="107"/>
      <c r="R21" s="169" t="b">
        <v>0</v>
      </c>
      <c r="S21" s="170" t="s">
        <v>100</v>
      </c>
      <c r="T21" s="169" t="b">
        <f>IF(Blanco=TRUE,FALSE,IF(Clasicos=TRUE,#N/A,FALSE))</f>
        <v>0</v>
      </c>
    </row>
    <row r="22" spans="1:20" ht="15" x14ac:dyDescent="0.2">
      <c r="A22" s="2">
        <v>7</v>
      </c>
      <c r="B22" s="210" t="s">
        <v>337</v>
      </c>
      <c r="C22" s="2"/>
      <c r="D22" s="212" t="s">
        <v>286</v>
      </c>
      <c r="E22" s="182"/>
      <c r="F22" s="157"/>
      <c r="G22" s="107"/>
      <c r="R22" s="169" t="b">
        <v>0</v>
      </c>
      <c r="S22" s="170" t="s">
        <v>115</v>
      </c>
      <c r="T22" s="169"/>
    </row>
    <row r="23" spans="1:20" ht="15" x14ac:dyDescent="0.2">
      <c r="A23" s="2">
        <v>8</v>
      </c>
      <c r="B23" s="210" t="s">
        <v>313</v>
      </c>
      <c r="C23" s="2"/>
      <c r="D23" s="212" t="s">
        <v>286</v>
      </c>
      <c r="E23" s="182"/>
      <c r="F23" s="156"/>
      <c r="G23" s="107"/>
      <c r="R23" s="169">
        <v>2</v>
      </c>
      <c r="S23" s="170" t="s">
        <v>249</v>
      </c>
      <c r="T23" s="169">
        <v>0.1</v>
      </c>
    </row>
    <row r="24" spans="1:20" ht="15" x14ac:dyDescent="0.2">
      <c r="A24" s="2">
        <v>9</v>
      </c>
      <c r="B24" s="210" t="s">
        <v>338</v>
      </c>
      <c r="C24" s="2"/>
      <c r="D24" s="212" t="s">
        <v>286</v>
      </c>
      <c r="E24" s="182"/>
      <c r="F24" s="156"/>
      <c r="R24" s="169">
        <v>2</v>
      </c>
      <c r="S24" s="170" t="s">
        <v>101</v>
      </c>
      <c r="T24" s="169"/>
    </row>
    <row r="25" spans="1:20" ht="15" x14ac:dyDescent="0.2">
      <c r="A25" s="2">
        <v>10</v>
      </c>
      <c r="B25" s="210" t="s">
        <v>314</v>
      </c>
      <c r="C25" s="2"/>
      <c r="D25" s="212" t="s">
        <v>287</v>
      </c>
      <c r="E25" s="182"/>
      <c r="F25" s="156"/>
      <c r="G25" s="107"/>
      <c r="R25" s="169">
        <v>2</v>
      </c>
      <c r="S25" s="170" t="s">
        <v>250</v>
      </c>
      <c r="T25" s="169"/>
    </row>
    <row r="26" spans="1:20" ht="15" x14ac:dyDescent="0.2">
      <c r="A26" s="2">
        <v>11</v>
      </c>
      <c r="B26" s="211" t="s">
        <v>317</v>
      </c>
      <c r="C26" s="2"/>
      <c r="D26" s="212" t="s">
        <v>287</v>
      </c>
      <c r="E26" s="182"/>
      <c r="F26" s="156"/>
      <c r="G26" s="107"/>
      <c r="R26" s="169" t="b">
        <v>0</v>
      </c>
      <c r="S26" s="170" t="s">
        <v>252</v>
      </c>
      <c r="T26" s="169" t="b">
        <v>0</v>
      </c>
    </row>
    <row r="27" spans="1:20" ht="15" x14ac:dyDescent="0.2">
      <c r="A27" s="2">
        <v>12</v>
      </c>
      <c r="B27" s="210" t="s">
        <v>318</v>
      </c>
      <c r="C27" s="2"/>
      <c r="D27" s="212" t="s">
        <v>287</v>
      </c>
      <c r="F27" s="156"/>
      <c r="G27" s="107"/>
      <c r="R27" s="169" t="b">
        <v>0</v>
      </c>
      <c r="S27" s="170" t="s">
        <v>253</v>
      </c>
      <c r="T27" s="169" t="b">
        <f>IF(Blanco=TRUE,FALSE,IF(Trofeo12=TRUE,#N/A,FALSE))</f>
        <v>0</v>
      </c>
    </row>
    <row r="28" spans="1:20" ht="15" x14ac:dyDescent="0.2">
      <c r="A28" s="2">
        <v>13</v>
      </c>
      <c r="B28" s="210" t="s">
        <v>339</v>
      </c>
      <c r="C28" s="2"/>
      <c r="D28" s="212" t="s">
        <v>287</v>
      </c>
      <c r="E28" s="182"/>
      <c r="F28" s="156"/>
      <c r="R28" s="169">
        <v>1</v>
      </c>
      <c r="S28" s="170" t="s">
        <v>301</v>
      </c>
      <c r="T28" s="169"/>
    </row>
    <row r="29" spans="1:20" ht="15" x14ac:dyDescent="0.2">
      <c r="A29" s="2">
        <v>14</v>
      </c>
      <c r="B29" s="210" t="s">
        <v>340</v>
      </c>
      <c r="C29" s="2"/>
      <c r="D29" s="212" t="s">
        <v>287</v>
      </c>
      <c r="E29" s="182"/>
      <c r="F29" s="156"/>
      <c r="R29" s="169" t="b">
        <v>0</v>
      </c>
      <c r="S29" s="170" t="s">
        <v>255</v>
      </c>
      <c r="T29" s="169" t="b">
        <f>IF(Blanco=TRUE,FALSE,IF(Trofeo13=TRUE,#N/A,FALSE))</f>
        <v>0</v>
      </c>
    </row>
    <row r="30" spans="1:20" ht="15" x14ac:dyDescent="0.2">
      <c r="A30" s="2">
        <v>15</v>
      </c>
      <c r="B30" s="210" t="s">
        <v>341</v>
      </c>
      <c r="C30" s="2"/>
      <c r="D30" s="212" t="s">
        <v>287</v>
      </c>
      <c r="E30" s="182"/>
      <c r="F30" s="156"/>
      <c r="G30" s="107"/>
      <c r="R30" s="169" t="b">
        <v>0</v>
      </c>
      <c r="S30" s="170" t="s">
        <v>256</v>
      </c>
      <c r="T30" s="169" t="b">
        <f>IF(Blanco=TRUE,FALSE,IF(Trofeo14=TRUE,#N/A,FALSE))</f>
        <v>0</v>
      </c>
    </row>
    <row r="31" spans="1:20" ht="15" x14ac:dyDescent="0.2">
      <c r="A31" s="2">
        <v>16</v>
      </c>
      <c r="B31" s="210" t="s">
        <v>319</v>
      </c>
      <c r="C31" s="2"/>
      <c r="D31" s="212" t="s">
        <v>288</v>
      </c>
      <c r="E31" s="182"/>
      <c r="F31" s="156"/>
      <c r="G31" s="107"/>
      <c r="R31" s="169" t="b">
        <v>0</v>
      </c>
      <c r="S31" s="170" t="s">
        <v>257</v>
      </c>
      <c r="T31" s="169" t="b">
        <f>IF(Blanco=TRUE,FALSE,IF(Historicos=TRUE,#N/A,FALSE))</f>
        <v>0</v>
      </c>
    </row>
    <row r="32" spans="1:20" ht="15" x14ac:dyDescent="0.2">
      <c r="A32" s="2">
        <v>17</v>
      </c>
      <c r="B32" s="211" t="s">
        <v>342</v>
      </c>
      <c r="D32" s="212" t="s">
        <v>288</v>
      </c>
      <c r="E32" s="182"/>
      <c r="F32" s="156"/>
      <c r="G32" s="107"/>
      <c r="R32" s="169"/>
      <c r="S32" s="170"/>
      <c r="T32" s="169"/>
    </row>
    <row r="33" spans="1:20" ht="15" x14ac:dyDescent="0.2">
      <c r="A33" s="2">
        <v>18</v>
      </c>
      <c r="B33" s="210" t="s">
        <v>343</v>
      </c>
      <c r="D33" s="212" t="s">
        <v>288</v>
      </c>
      <c r="E33" s="182"/>
      <c r="F33" s="156"/>
      <c r="G33" s="107"/>
      <c r="R33" s="169">
        <v>1</v>
      </c>
      <c r="S33" s="170" t="s">
        <v>273</v>
      </c>
      <c r="T33" s="169" t="b">
        <f>IF($R$33=1,TRUE,FALSE)</f>
        <v>1</v>
      </c>
    </row>
    <row r="34" spans="1:20" ht="15" x14ac:dyDescent="0.2">
      <c r="A34" s="2">
        <v>19</v>
      </c>
      <c r="B34" s="210" t="s">
        <v>344</v>
      </c>
      <c r="D34" s="212" t="s">
        <v>288</v>
      </c>
      <c r="E34" s="182"/>
      <c r="F34" s="156"/>
      <c r="G34" s="107"/>
      <c r="R34" s="169"/>
      <c r="S34" s="170" t="s">
        <v>274</v>
      </c>
      <c r="T34" s="169" t="b">
        <f>IF($R$33=2,TRUE,FALSE)</f>
        <v>0</v>
      </c>
    </row>
    <row r="35" spans="1:20" ht="15" x14ac:dyDescent="0.2">
      <c r="A35" s="2">
        <v>20</v>
      </c>
      <c r="B35" s="210" t="s">
        <v>320</v>
      </c>
      <c r="D35" s="212" t="s">
        <v>321</v>
      </c>
      <c r="E35" s="182"/>
      <c r="F35" s="156"/>
      <c r="G35" s="107"/>
      <c r="R35" s="169"/>
      <c r="S35" s="170" t="s">
        <v>275</v>
      </c>
      <c r="T35" s="169" t="b">
        <f>IF($R$33=3,TRUE,FALSE)</f>
        <v>0</v>
      </c>
    </row>
    <row r="36" spans="1:20" ht="15" x14ac:dyDescent="0.2">
      <c r="A36" s="2">
        <v>21</v>
      </c>
      <c r="B36" s="210" t="s">
        <v>345</v>
      </c>
      <c r="D36" s="212" t="s">
        <v>321</v>
      </c>
      <c r="E36" s="182"/>
      <c r="F36" s="157"/>
      <c r="G36" s="107"/>
    </row>
    <row r="37" spans="1:20" ht="15" x14ac:dyDescent="0.2">
      <c r="A37" s="2">
        <v>22</v>
      </c>
      <c r="B37" s="210" t="s">
        <v>346</v>
      </c>
      <c r="D37" s="212" t="s">
        <v>321</v>
      </c>
      <c r="E37" s="182"/>
    </row>
    <row r="38" spans="1:20" ht="15" x14ac:dyDescent="0.2">
      <c r="B38" s="210" t="s">
        <v>347</v>
      </c>
      <c r="D38" s="212" t="s">
        <v>321</v>
      </c>
    </row>
    <row r="40" spans="1:20" x14ac:dyDescent="0.2">
      <c r="E40" s="181"/>
    </row>
    <row r="41" spans="1:20" x14ac:dyDescent="0.2">
      <c r="E41" s="181"/>
    </row>
    <row r="42" spans="1:20" x14ac:dyDescent="0.2">
      <c r="E42" s="181"/>
    </row>
    <row r="43" spans="1:20" x14ac:dyDescent="0.2">
      <c r="E43" s="181"/>
    </row>
    <row r="44" spans="1:20" x14ac:dyDescent="0.2">
      <c r="E44" s="181"/>
    </row>
    <row r="45" spans="1:20" x14ac:dyDescent="0.2">
      <c r="E45" s="181"/>
    </row>
    <row r="46" spans="1:20" x14ac:dyDescent="0.2">
      <c r="E46" s="181"/>
    </row>
    <row r="47" spans="1:20" x14ac:dyDescent="0.2">
      <c r="E47" s="181"/>
    </row>
    <row r="48" spans="1:20" x14ac:dyDescent="0.2">
      <c r="E48" s="181"/>
    </row>
    <row r="49" spans="5:5" x14ac:dyDescent="0.2">
      <c r="E49" s="181"/>
    </row>
    <row r="50" spans="5:5" x14ac:dyDescent="0.2">
      <c r="E50" s="181"/>
    </row>
    <row r="51" spans="5:5" x14ac:dyDescent="0.2">
      <c r="E51" s="181"/>
    </row>
    <row r="52" spans="5:5" x14ac:dyDescent="0.2">
      <c r="E52" s="181"/>
    </row>
    <row r="53" spans="5:5" x14ac:dyDescent="0.2">
      <c r="E53" s="181"/>
    </row>
    <row r="54" spans="5:5" x14ac:dyDescent="0.2">
      <c r="E54" s="181"/>
    </row>
    <row r="55" spans="5:5" x14ac:dyDescent="0.2">
      <c r="E55" s="181"/>
    </row>
    <row r="56" spans="5:5" x14ac:dyDescent="0.2">
      <c r="E56" s="181"/>
    </row>
    <row r="57" spans="5:5" x14ac:dyDescent="0.2">
      <c r="E57" s="181"/>
    </row>
    <row r="58" spans="5:5" x14ac:dyDescent="0.2">
      <c r="E58" s="181"/>
    </row>
    <row r="59" spans="5:5" x14ac:dyDescent="0.2">
      <c r="E59" s="181"/>
    </row>
    <row r="60" spans="5:5" x14ac:dyDescent="0.2">
      <c r="E60" s="181"/>
    </row>
    <row r="61" spans="5:5" x14ac:dyDescent="0.2">
      <c r="E61" s="181"/>
    </row>
    <row r="62" spans="5:5" x14ac:dyDescent="0.2">
      <c r="E62" s="181"/>
    </row>
    <row r="63" spans="5:5" x14ac:dyDescent="0.2">
      <c r="E63" s="181"/>
    </row>
    <row r="64" spans="5:5" x14ac:dyDescent="0.2">
      <c r="E64" s="181"/>
    </row>
    <row r="65" spans="5:5" x14ac:dyDescent="0.2">
      <c r="E65" s="181"/>
    </row>
    <row r="66" spans="5:5" x14ac:dyDescent="0.2">
      <c r="E66" s="181"/>
    </row>
    <row r="67" spans="5:5" x14ac:dyDescent="0.2">
      <c r="E67" s="181"/>
    </row>
    <row r="68" spans="5:5" x14ac:dyDescent="0.2">
      <c r="E68" s="181"/>
    </row>
    <row r="69" spans="5:5" x14ac:dyDescent="0.2">
      <c r="E69" s="181"/>
    </row>
    <row r="70" spans="5:5" x14ac:dyDescent="0.2">
      <c r="E70" s="181"/>
    </row>
    <row r="71" spans="5:5" x14ac:dyDescent="0.2">
      <c r="E71" s="181"/>
    </row>
    <row r="72" spans="5:5" x14ac:dyDescent="0.2">
      <c r="E72" s="181"/>
    </row>
    <row r="73" spans="5:5" x14ac:dyDescent="0.2">
      <c r="E73" s="181"/>
    </row>
    <row r="74" spans="5:5" x14ac:dyDescent="0.2">
      <c r="E74" s="181"/>
    </row>
    <row r="75" spans="5:5" x14ac:dyDescent="0.2">
      <c r="E75" s="181"/>
    </row>
    <row r="76" spans="5:5" x14ac:dyDescent="0.2">
      <c r="E76" s="181"/>
    </row>
    <row r="77" spans="5:5" x14ac:dyDescent="0.2">
      <c r="E77" s="181"/>
    </row>
    <row r="78" spans="5:5" x14ac:dyDescent="0.2">
      <c r="E78" s="181"/>
    </row>
    <row r="79" spans="5:5" x14ac:dyDescent="0.2">
      <c r="E79" s="181"/>
    </row>
    <row r="80" spans="5:5" x14ac:dyDescent="0.2">
      <c r="E80" s="181"/>
    </row>
    <row r="81" spans="5:5" x14ac:dyDescent="0.2">
      <c r="E81" s="181"/>
    </row>
    <row r="82" spans="5:5" x14ac:dyDescent="0.2">
      <c r="E82" s="181"/>
    </row>
    <row r="83" spans="5:5" x14ac:dyDescent="0.2">
      <c r="E83" s="181"/>
    </row>
    <row r="84" spans="5:5" x14ac:dyDescent="0.2">
      <c r="E84" s="181"/>
    </row>
    <row r="85" spans="5:5" x14ac:dyDescent="0.2">
      <c r="E85" s="181"/>
    </row>
    <row r="86" spans="5:5" x14ac:dyDescent="0.2">
      <c r="E86" s="181"/>
    </row>
    <row r="87" spans="5:5" x14ac:dyDescent="0.2">
      <c r="E87" s="181"/>
    </row>
    <row r="88" spans="5:5" x14ac:dyDescent="0.2">
      <c r="E88" s="181"/>
    </row>
    <row r="89" spans="5:5" x14ac:dyDescent="0.2">
      <c r="E89" s="181"/>
    </row>
    <row r="90" spans="5:5" x14ac:dyDescent="0.2">
      <c r="E90" s="181"/>
    </row>
    <row r="91" spans="5:5" x14ac:dyDescent="0.2">
      <c r="E91" s="181"/>
    </row>
    <row r="92" spans="5:5" x14ac:dyDescent="0.2">
      <c r="E92" s="181"/>
    </row>
    <row r="93" spans="5:5" x14ac:dyDescent="0.2">
      <c r="E93" s="181"/>
    </row>
    <row r="94" spans="5:5" x14ac:dyDescent="0.2">
      <c r="E94" s="181"/>
    </row>
    <row r="95" spans="5:5" x14ac:dyDescent="0.2">
      <c r="E95" s="181"/>
    </row>
    <row r="96" spans="5:5" x14ac:dyDescent="0.2">
      <c r="E96" s="181"/>
    </row>
    <row r="97" spans="5:5" x14ac:dyDescent="0.2">
      <c r="E97" s="181"/>
    </row>
    <row r="98" spans="5:5" x14ac:dyDescent="0.2">
      <c r="E98" s="181"/>
    </row>
    <row r="99" spans="5:5" x14ac:dyDescent="0.2">
      <c r="E99" s="181"/>
    </row>
    <row r="100" spans="5:5" x14ac:dyDescent="0.2">
      <c r="E100" s="181"/>
    </row>
    <row r="101" spans="5:5" x14ac:dyDescent="0.2">
      <c r="E101" s="181"/>
    </row>
    <row r="102" spans="5:5" x14ac:dyDescent="0.2">
      <c r="E102" s="181"/>
    </row>
    <row r="103" spans="5:5" x14ac:dyDescent="0.2">
      <c r="E103" s="181"/>
    </row>
    <row r="104" spans="5:5" x14ac:dyDescent="0.2">
      <c r="E104" s="181"/>
    </row>
    <row r="105" spans="5:5" x14ac:dyDescent="0.2">
      <c r="E105" s="181"/>
    </row>
    <row r="106" spans="5:5" x14ac:dyDescent="0.2">
      <c r="E106" s="181"/>
    </row>
    <row r="107" spans="5:5" x14ac:dyDescent="0.2">
      <c r="E107" s="181"/>
    </row>
    <row r="108" spans="5:5" x14ac:dyDescent="0.2">
      <c r="E108" s="181"/>
    </row>
    <row r="109" spans="5:5" x14ac:dyDescent="0.2">
      <c r="E109" s="181"/>
    </row>
    <row r="110" spans="5:5" x14ac:dyDescent="0.2">
      <c r="E110" s="181"/>
    </row>
    <row r="111" spans="5:5" x14ac:dyDescent="0.2">
      <c r="E111" s="181"/>
    </row>
    <row r="112" spans="5:5" x14ac:dyDescent="0.2">
      <c r="E112" s="181"/>
    </row>
    <row r="113" spans="5:5" x14ac:dyDescent="0.2">
      <c r="E113" s="181"/>
    </row>
    <row r="114" spans="5:5" x14ac:dyDescent="0.2">
      <c r="E114" s="181"/>
    </row>
    <row r="115" spans="5:5" x14ac:dyDescent="0.2">
      <c r="E115" s="181"/>
    </row>
    <row r="116" spans="5:5" x14ac:dyDescent="0.2">
      <c r="E116" s="181"/>
    </row>
    <row r="117" spans="5:5" x14ac:dyDescent="0.2">
      <c r="E117" s="181"/>
    </row>
    <row r="118" spans="5:5" x14ac:dyDescent="0.2">
      <c r="E118" s="181"/>
    </row>
    <row r="119" spans="5:5" x14ac:dyDescent="0.2">
      <c r="E119" s="181"/>
    </row>
    <row r="120" spans="5:5" x14ac:dyDescent="0.2">
      <c r="E120" s="181"/>
    </row>
    <row r="121" spans="5:5" x14ac:dyDescent="0.2">
      <c r="E121" s="181"/>
    </row>
    <row r="122" spans="5:5" x14ac:dyDescent="0.2">
      <c r="E122" s="181"/>
    </row>
    <row r="123" spans="5:5" x14ac:dyDescent="0.2">
      <c r="E123" s="181"/>
    </row>
    <row r="124" spans="5:5" x14ac:dyDescent="0.2">
      <c r="E124" s="181"/>
    </row>
    <row r="125" spans="5:5" x14ac:dyDescent="0.2">
      <c r="E125" s="181"/>
    </row>
    <row r="126" spans="5:5" x14ac:dyDescent="0.2">
      <c r="E126" s="181"/>
    </row>
    <row r="162" spans="21:22" x14ac:dyDescent="0.2">
      <c r="U162" s="228" t="s">
        <v>315</v>
      </c>
      <c r="V162" s="1" t="s">
        <v>286</v>
      </c>
    </row>
    <row r="163" spans="21:22" x14ac:dyDescent="0.2">
      <c r="U163" s="228" t="s">
        <v>333</v>
      </c>
      <c r="V163" s="1" t="s">
        <v>286</v>
      </c>
    </row>
    <row r="164" spans="21:22" x14ac:dyDescent="0.2">
      <c r="U164" s="228" t="s">
        <v>334</v>
      </c>
      <c r="V164" s="1" t="s">
        <v>286</v>
      </c>
    </row>
    <row r="165" spans="21:22" x14ac:dyDescent="0.2">
      <c r="U165" s="228" t="s">
        <v>335</v>
      </c>
      <c r="V165" s="1" t="s">
        <v>286</v>
      </c>
    </row>
    <row r="166" spans="21:22" x14ac:dyDescent="0.2">
      <c r="U166" s="228" t="s">
        <v>316</v>
      </c>
      <c r="V166" s="1" t="s">
        <v>286</v>
      </c>
    </row>
    <row r="167" spans="21:22" x14ac:dyDescent="0.2">
      <c r="U167" s="228" t="s">
        <v>337</v>
      </c>
      <c r="V167" s="1" t="s">
        <v>286</v>
      </c>
    </row>
    <row r="168" spans="21:22" x14ac:dyDescent="0.2">
      <c r="U168" s="228" t="s">
        <v>313</v>
      </c>
      <c r="V168" s="1" t="s">
        <v>286</v>
      </c>
    </row>
    <row r="169" spans="21:22" x14ac:dyDescent="0.2">
      <c r="U169" s="228" t="s">
        <v>338</v>
      </c>
      <c r="V169" s="1" t="s">
        <v>286</v>
      </c>
    </row>
    <row r="170" spans="21:22" x14ac:dyDescent="0.2">
      <c r="U170" s="228" t="s">
        <v>377</v>
      </c>
      <c r="V170" s="1" t="s">
        <v>286</v>
      </c>
    </row>
    <row r="171" spans="21:22" x14ac:dyDescent="0.2">
      <c r="U171" s="228" t="s">
        <v>314</v>
      </c>
      <c r="V171" s="1" t="s">
        <v>287</v>
      </c>
    </row>
    <row r="172" spans="21:22" x14ac:dyDescent="0.2">
      <c r="U172" s="228" t="s">
        <v>317</v>
      </c>
      <c r="V172" s="1" t="s">
        <v>287</v>
      </c>
    </row>
    <row r="173" spans="21:22" x14ac:dyDescent="0.2">
      <c r="U173" s="228" t="s">
        <v>318</v>
      </c>
      <c r="V173" s="1" t="s">
        <v>287</v>
      </c>
    </row>
    <row r="174" spans="21:22" x14ac:dyDescent="0.2">
      <c r="U174" s="228" t="s">
        <v>339</v>
      </c>
      <c r="V174" s="1" t="s">
        <v>287</v>
      </c>
    </row>
    <row r="175" spans="21:22" x14ac:dyDescent="0.2">
      <c r="U175" s="228" t="s">
        <v>340</v>
      </c>
      <c r="V175" s="1" t="s">
        <v>287</v>
      </c>
    </row>
    <row r="176" spans="21:22" x14ac:dyDescent="0.2">
      <c r="U176" s="228" t="s">
        <v>341</v>
      </c>
      <c r="V176" s="1" t="s">
        <v>287</v>
      </c>
    </row>
    <row r="177" spans="21:22" x14ac:dyDescent="0.2">
      <c r="U177" s="228" t="s">
        <v>319</v>
      </c>
      <c r="V177" s="1" t="s">
        <v>288</v>
      </c>
    </row>
    <row r="178" spans="21:22" x14ac:dyDescent="0.2">
      <c r="U178" s="228" t="s">
        <v>342</v>
      </c>
      <c r="V178" s="1" t="s">
        <v>288</v>
      </c>
    </row>
    <row r="179" spans="21:22" x14ac:dyDescent="0.2">
      <c r="U179" s="228" t="s">
        <v>343</v>
      </c>
      <c r="V179" s="1" t="s">
        <v>288</v>
      </c>
    </row>
    <row r="180" spans="21:22" x14ac:dyDescent="0.2">
      <c r="U180" s="228" t="s">
        <v>344</v>
      </c>
      <c r="V180" s="1" t="s">
        <v>288</v>
      </c>
    </row>
    <row r="181" spans="21:22" x14ac:dyDescent="0.2">
      <c r="U181" s="228" t="s">
        <v>320</v>
      </c>
      <c r="V181" s="1" t="s">
        <v>321</v>
      </c>
    </row>
    <row r="182" spans="21:22" x14ac:dyDescent="0.2">
      <c r="U182" s="228" t="s">
        <v>345</v>
      </c>
      <c r="V182" s="1" t="s">
        <v>321</v>
      </c>
    </row>
    <row r="183" spans="21:22" x14ac:dyDescent="0.2">
      <c r="U183" s="228" t="s">
        <v>346</v>
      </c>
      <c r="V183" s="1" t="s">
        <v>321</v>
      </c>
    </row>
    <row r="184" spans="21:22" x14ac:dyDescent="0.2">
      <c r="U184" s="228" t="s">
        <v>347</v>
      </c>
      <c r="V184" s="1" t="s">
        <v>321</v>
      </c>
    </row>
  </sheetData>
  <mergeCells count="3">
    <mergeCell ref="A1:K1"/>
    <mergeCell ref="L1:M1"/>
    <mergeCell ref="N1:O1"/>
  </mergeCells>
  <hyperlinks>
    <hyperlink ref="J8" r:id="rId1" display="rourense@bme.es"/>
    <hyperlink ref="J5" r:id="rId2" display="20lavila@aiaweb.net"/>
    <hyperlink ref="J7" r:id="rId3" display="secretaria@rallyeourense.es "/>
    <hyperlink ref="J4" r:id="rId4" display="rally@islascanarias.com"/>
    <hyperlink ref="J9" r:id="rId5" display="secretaria@rallyesantander.com"/>
    <hyperlink ref="J10" r:id="rId6" display="secretaria@acpa.es"/>
    <hyperlink ref="J12" r:id="rId7" display="secretariadeportiva@faa.net"/>
    <hyperlink ref="J6" r:id="rId8" display="escuderiavilladeadeje@gmail.com"/>
    <hyperlink ref="J11" r:id="rId9" display="secretaria@acaia.es"/>
    <hyperlink ref="J13" r:id="rId10" display="escuderia@rallidococido.com_x000a_"/>
    <hyperlink ref="J14" r:id="rId11" display="escuderia@rallidococido.com_x000a_"/>
  </hyperlinks>
  <pageMargins left="0.75" right="0.75" top="1" bottom="1" header="0" footer="0"/>
  <pageSetup paperSize="9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80</vt:i4>
      </vt:variant>
    </vt:vector>
  </HeadingPairs>
  <TitlesOfParts>
    <vt:vector size="84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Clasicos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Opciones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RALLYCAR</cp:lastModifiedBy>
  <cp:lastPrinted>2017-01-30T10:48:05Z</cp:lastPrinted>
  <dcterms:created xsi:type="dcterms:W3CDTF">2006-10-27T17:07:54Z</dcterms:created>
  <dcterms:modified xsi:type="dcterms:W3CDTF">2017-06-01T13:19:30Z</dcterms:modified>
</cp:coreProperties>
</file>